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Y:\Projektek\Vanessia\TOP_3.2.1-15_2016\Lesenceistvand\!_Modositas_2018_07_20\Koltsegbontas\"/>
    </mc:Choice>
  </mc:AlternateContent>
  <bookViews>
    <workbookView xWindow="0" yWindow="0" windowWidth="23040" windowHeight="8808" tabRatio="935"/>
  </bookViews>
  <sheets>
    <sheet name="Árazott" sheetId="12" r:id="rId1"/>
    <sheet name="Záradék" sheetId="13" r:id="rId2"/>
    <sheet name="Összesítő" sheetId="14" r:id="rId3"/>
    <sheet name="Bontás, hulladékkezelés" sheetId="11" r:id="rId4"/>
    <sheet name="Felvonulási létesítmények" sheetId="10" r:id="rId5"/>
    <sheet name="Tereprendezés" sheetId="23" r:id="rId6"/>
    <sheet name="Zsaluzás és állványozás" sheetId="9" r:id="rId7"/>
    <sheet name="Vakolás, rabicolás, gipszkarton" sheetId="6" r:id="rId8"/>
    <sheet name="Bádogozás" sheetId="8" r:id="rId9"/>
    <sheet name="Asztalos szerk. elhelyezése" sheetId="7" r:id="rId10"/>
    <sheet name="Szigetelés" sheetId="4" r:id="rId11"/>
    <sheet name="Lapostető kieg. tevékenyégei" sheetId="27" r:id="rId12"/>
    <sheet name="Akadálymentesítés" sheetId="25" r:id="rId13"/>
    <sheet name="Fűtési rendszer korszerűsítés" sheetId="28" r:id="rId14"/>
  </sheets>
  <calcPr calcId="152511"/>
</workbook>
</file>

<file path=xl/calcChain.xml><?xml version="1.0" encoding="utf-8"?>
<calcChain xmlns="http://schemas.openxmlformats.org/spreadsheetml/2006/main">
  <c r="H4" i="28" l="1"/>
  <c r="C27" i="14" s="1"/>
  <c r="G4" i="28" l="1"/>
  <c r="B27" i="14" s="1"/>
  <c r="D27" i="14" s="1"/>
  <c r="A12" i="14" l="1"/>
  <c r="D76" i="25"/>
  <c r="D78" i="25" s="1"/>
  <c r="D80" i="25"/>
  <c r="D74" i="25" l="1"/>
  <c r="D72" i="25"/>
  <c r="D64" i="25"/>
  <c r="D62" i="25"/>
  <c r="D28" i="25"/>
  <c r="D16" i="25"/>
  <c r="D18" i="25" s="1"/>
  <c r="D10" i="6" l="1"/>
  <c r="D4" i="6"/>
  <c r="D2" i="6"/>
  <c r="D8" i="4"/>
  <c r="D8" i="23" l="1"/>
  <c r="D6" i="23"/>
  <c r="D22" i="4" l="1"/>
  <c r="D24" i="4"/>
  <c r="D28" i="4" l="1"/>
  <c r="D26" i="4"/>
  <c r="G6" i="27" l="1"/>
  <c r="B25" i="14" s="1"/>
  <c r="H6" i="27"/>
  <c r="C25" i="14" s="1"/>
  <c r="D66" i="25"/>
  <c r="D25" i="14" l="1"/>
  <c r="D58" i="25" l="1"/>
  <c r="D56" i="25"/>
  <c r="D36" i="25"/>
  <c r="D30" i="25" l="1"/>
  <c r="H86" i="25" l="1"/>
  <c r="B26" i="14" s="1"/>
  <c r="I86" i="25"/>
  <c r="D10" i="23"/>
  <c r="D6" i="8" l="1"/>
  <c r="D12" i="4" l="1"/>
  <c r="D14" i="4" l="1"/>
  <c r="D16" i="4"/>
  <c r="D12" i="6"/>
  <c r="D18" i="4"/>
  <c r="D14" i="8" l="1"/>
  <c r="C13" i="13"/>
  <c r="A13" i="14"/>
  <c r="C12" i="13"/>
  <c r="D6" i="6" l="1"/>
  <c r="D8" i="6" s="1"/>
  <c r="A18" i="13" l="1"/>
  <c r="A19" i="13" s="1"/>
  <c r="I3" i="10" l="1"/>
  <c r="C18" i="14" s="1"/>
  <c r="H16" i="8" l="1"/>
  <c r="I16" i="8"/>
  <c r="C22" i="14" l="1"/>
  <c r="B22" i="14" l="1"/>
  <c r="D22" i="14" l="1"/>
  <c r="H6" i="7"/>
  <c r="B23" i="14" l="1"/>
  <c r="I6" i="7"/>
  <c r="C23" i="14" s="1"/>
  <c r="D23" i="14" l="1"/>
  <c r="I32" i="4" l="1"/>
  <c r="C24" i="14" s="1"/>
  <c r="H32" i="4"/>
  <c r="B24" i="14" s="1"/>
  <c r="D24" i="14" l="1"/>
  <c r="H14" i="6"/>
  <c r="B21" i="14" s="1"/>
  <c r="I14" i="6"/>
  <c r="C21" i="14" s="1"/>
  <c r="D21" i="14" l="1"/>
  <c r="C26" i="14" l="1"/>
  <c r="D26" i="14" l="1"/>
  <c r="H5" i="11"/>
  <c r="B17" i="14" s="1"/>
  <c r="I5" i="11" l="1"/>
  <c r="C17" i="14" s="1"/>
  <c r="H3" i="10"/>
  <c r="B18" i="14" s="1"/>
  <c r="D17" i="14" l="1"/>
  <c r="D18" i="14"/>
  <c r="H18" i="23"/>
  <c r="B19" i="14" s="1"/>
  <c r="I18" i="23" l="1"/>
  <c r="C19" i="14" s="1"/>
  <c r="I3" i="9"/>
  <c r="C20" i="14" s="1"/>
  <c r="H3" i="9"/>
  <c r="B20" i="14" s="1"/>
  <c r="B28" i="14" s="1"/>
  <c r="D19" i="14" l="1"/>
  <c r="C28" i="14"/>
  <c r="E18" i="13" s="1"/>
  <c r="E25" i="13" s="1"/>
  <c r="D20" i="14"/>
  <c r="D18" i="13"/>
  <c r="D25" i="13" s="1"/>
  <c r="D28" i="14" l="1"/>
  <c r="F18" i="13" s="1"/>
  <c r="F25" i="13" s="1"/>
  <c r="D27" i="13" s="1"/>
  <c r="D28" i="13" s="1"/>
  <c r="D30" i="13" s="1"/>
</calcChain>
</file>

<file path=xl/sharedStrings.xml><?xml version="1.0" encoding="utf-8"?>
<sst xmlns="http://schemas.openxmlformats.org/spreadsheetml/2006/main" count="474" uniqueCount="207">
  <si>
    <t>Ssz.</t>
  </si>
  <si>
    <t>Menny.</t>
  </si>
  <si>
    <t>Egység</t>
  </si>
  <si>
    <t>Anyag egységár</t>
  </si>
  <si>
    <t>Díj egységre</t>
  </si>
  <si>
    <t>Anyag összesen</t>
  </si>
  <si>
    <t>Díj összesen</t>
  </si>
  <si>
    <t>m2</t>
  </si>
  <si>
    <t>Munkanem összesen:</t>
  </si>
  <si>
    <t>db</t>
  </si>
  <si>
    <t>Díj egységár</t>
  </si>
  <si>
    <t>m3</t>
  </si>
  <si>
    <t>vagy ezzel egyenértékű</t>
  </si>
  <si>
    <t>fm</t>
  </si>
  <si>
    <t>Bontott hulladék szállításához kapcsolódó munkák
vegyes építési- bontási törmelék
felrakása szállítóeszközre gépi erővel, kiegészítő kézi munkával</t>
  </si>
  <si>
    <t xml:space="preserve">       Munkanem</t>
  </si>
  <si>
    <t>Anyagár</t>
  </si>
  <si>
    <t>Munkadíj</t>
  </si>
  <si>
    <t xml:space="preserve">   ÉPÍTÉSZETI MUNKÁK</t>
  </si>
  <si>
    <t xml:space="preserve">   GÉPÉSZETI  MUNKÁK</t>
  </si>
  <si>
    <t xml:space="preserve">   ELEKTROMOS ERŐSÁRAMÚ SZERELÉSI MUNKÁK</t>
  </si>
  <si>
    <t xml:space="preserve">   TŰZLELZŐ RENDSZER</t>
  </si>
  <si>
    <t xml:space="preserve">   ELEKTROMOS GYENGEÁRAMÚ SZERELÉSI MUNKÁK</t>
  </si>
  <si>
    <t>Összesen:</t>
  </si>
  <si>
    <t>Anyag és díj összen:</t>
  </si>
  <si>
    <t>Az ÁFA-val növelt teljes költség:</t>
  </si>
  <si>
    <t>Munkanem megnevezése</t>
  </si>
  <si>
    <t>Anyag összege</t>
  </si>
  <si>
    <t>Díj összege</t>
  </si>
  <si>
    <t>Felvonulási létesítmények</t>
  </si>
  <si>
    <t>Zsaluzás és állványozás</t>
  </si>
  <si>
    <t>Bádogozás</t>
  </si>
  <si>
    <t>Szigetelés</t>
  </si>
  <si>
    <t>Tételszám</t>
  </si>
  <si>
    <t>Tétel szövege</t>
  </si>
  <si>
    <t xml:space="preserve">Bontott hulladék szállításához kapcsolódó munkák vegyes építési- bontási törmelék berakása konténerbe gépi erővel, kiegészítő kézi munkával </t>
  </si>
  <si>
    <t>12-011-001.1-0025001</t>
  </si>
  <si>
    <t>15-012-021.1-0023003</t>
  </si>
  <si>
    <t>36-090-001.1.1-0550030</t>
  </si>
  <si>
    <t>Vakolatjavítás oldalfalon, tégla-, beton-, kőfelületen vagy építőlemezen,a meglazult, sérült vakolat előzetes leverésével, hiánypótlás 5% alatt Hvb4-mc, beltéri, vakoló, cementes mészhabarcs mészpéppel</t>
  </si>
  <si>
    <t>43-000-005</t>
  </si>
  <si>
    <t>43-000-007</t>
  </si>
  <si>
    <t>43-002-011.6-0140604</t>
  </si>
  <si>
    <t>Mobil w.c. bérleti díj elszámolása,
szállítással, heti karbantartással
Mobil W.C. bérleti díj/hó</t>
  </si>
  <si>
    <t>Homlokzati keretállványok, fém keretvázból, szintenkénti pallóterítéssel,korláttal, lábdeszkával, 0,75-1,20 m padlószélességgel, munkapadlótávolság 2,50 m, 2,00 kN/m˛ terhelhetőséggel, állványépítés MSZ ésalkalmazástechnikai kézikönyv szerint,
6,00 m munkapadló magasságig
KRAUSE Stabilo homlokzati keretállvány 0,75 m padlószélességgel, 6,00 m munkapadló magasságig</t>
  </si>
  <si>
    <t>Bontás, hulladékkezelés</t>
  </si>
  <si>
    <t>Asztalos szerk. elhelyezése</t>
  </si>
  <si>
    <t>A kiviteli terv alapján véglegesítendő az anyagválasztás és a méretek pontossága!</t>
  </si>
  <si>
    <t>Összesen</t>
  </si>
  <si>
    <t>36-005-003.1-0415926</t>
  </si>
  <si>
    <t>43-003-008.3.1-0149644</t>
  </si>
  <si>
    <t>Ablak- vagy szemöldökpárkány
bevonatos alumínium lemezből,
50 cm kiterített szélességig
Ablakpárkány PREFALZ? alumínium szalagból stukkó felülettel, 0,7 mm vtg., Ksz: 33 cm</t>
  </si>
  <si>
    <t>KÖLTSÉGBONTÁS - FŐÖSSZESÍTŐ</t>
  </si>
  <si>
    <t>KÖLTSÉGBONTÁS - ÖSSZESÍTŐ</t>
  </si>
  <si>
    <t>44-000-001.1</t>
  </si>
  <si>
    <t>Kiegészítő tevékenységek
Építési törmelék konténeres elszállítása, lerakása,lerakóhelyi díjjal,
10,0 mł-es konténerbe</t>
  </si>
  <si>
    <t>21-011-011.7</t>
  </si>
  <si>
    <t>Vakolás és rabicolás, gipszkarton</t>
  </si>
  <si>
    <t>KÖLTSÉGBONTÁS</t>
  </si>
  <si>
    <t>02-030-007.2</t>
  </si>
  <si>
    <t>02-030-007.1</t>
  </si>
  <si>
    <t>36-005-011.1.1.1.2-0410502</t>
  </si>
  <si>
    <t>Bontások
Fa vagy műanyag nyílászáró szerkezetek bontása, ajtó, ablak vagy kapu,
2,00 m2-ig (Műanyag ablak bontása)</t>
  </si>
  <si>
    <t>Vakolás és rabicolás
Homlokzatvakolatok, előkevert gyári szárazhabarcsból
Hagyományos nemesvakolat készítése
kézi felhordással,
kapart felülettel,
függőleges felületen, homlokzaton,
középszemcsés 2,0 &lt; dçmax Ş 3,0 mm
weber.ter classic M medium 3 mm-es nemesvakolat, fehér Kód: O481</t>
  </si>
  <si>
    <t>Lábazati vakolatok;
díszítő és lábazati műgyantás kötőanyagú vakolatréteg felhordása,kézi erővel, vödrös kiszerelésű anyagból
Baumit MosaikTop (Baumit Mozaik) vakolat 2 mm-es szemcseméret, 24 féle szín, Cikkszám: 255201</t>
  </si>
  <si>
    <t>36-007-009.2-0415421</t>
  </si>
  <si>
    <t>Hő- és hangszigetelések
Külső fal;
Hőszigetelések épületlábazaton vagy koszorún,foltonként ragasztva vagy megtámasztva(rögzítés külön tételben), egy rétegben,
expandált polisztirolhab lemezzel
AUSTROTHERM XPS TOP P TB extrudált polisztirolhab hőszigetelő lemez, 615x1265x180 mm</t>
  </si>
  <si>
    <t>48-007-021.21.2-0113801</t>
  </si>
  <si>
    <t>48-007-021.1.1.2-0113314</t>
  </si>
  <si>
    <t>Vakolás és rabicolás
Rabicok készítése
Üvegszövet háló elhelyezése, függőleges, vízszintes, ferde vagy íves felületen
LB-Knauf üvegszövet 150 g/m2, Csz: K00832010</t>
  </si>
  <si>
    <t>36-011-006-0190211</t>
  </si>
  <si>
    <t>Vakolás és rabicolás
Rabicok készítése
Üvegszövet háló beágyazása, függőleges, vízszintes, ferde vagy íves felületen
LB-Knauf KLEBERSPACHTEL/Ragasztótapasz polisztirol hőszigetelő tábla ragasztásához, Csz.: K00617031</t>
  </si>
  <si>
    <t>36-011-007-0391241</t>
  </si>
  <si>
    <t>Vakolás és rabicolás
Előkészítő munkák, alapozók, előfröcskölők, gúzrétegek, külső-belső vakolatokhoz
Vékonyvakolat alapozók felhordása, kézi erővel
LB-Knauf PUTZGRUND/Vakolatalapozó, Csz: K00854315</t>
  </si>
  <si>
    <t>Szigetelés
Talajnedvesség elleni bevonatszigetelések
Bevonatszigetelés aljzatának portalanítása és előnedvesítése,
vízszintes vagy függőleges felületen</t>
  </si>
  <si>
    <t>48-012-001.1</t>
  </si>
  <si>
    <t>Szigetelés
Talajnedvesség elleni bevonatszigetelések
Bitumenbázisú bevonatszigetelés aljzatának alapozásavízszintes vagy függőleges felületen,egy rétegben,
bitumenemulzióval
KEMIKÁL BORNIT H bitumenes oldószeres bevonó, alapozó</t>
  </si>
  <si>
    <t>Szigetelés
Talajnedvesség elleni bevonatszigetelések
Talajnedvesség elleni falszigetelés függőleges felületen, bevonatszigeteléssel két rétegben,
minimum 3,0 mm száraz rétegvastagságú egykomponensű bitumenes bevonatszigeteléssel, glettvassal vagy simítóval felhordva
KEMIKÁL BORNIT S bitumenes oldószeres talajpára elleni bevonat</t>
  </si>
  <si>
    <t>48-021-001.63.2.1-0149081</t>
  </si>
  <si>
    <t>48-021-001.51.2.2.1-0091316</t>
  </si>
  <si>
    <t>Szigetelések rögzítése;
Hőszigetelő és hangelnyelő táblák ragasztásos rögzítése,
homlokzaton,
cementbázisú ragasztóanyaggal
MASTERPLAST Thermomasterfix ragasztó polisztirol lemezekhez, Cikkszám: 0103-01111125</t>
  </si>
  <si>
    <t>Szigetelések rögzítése;
Hőszigetelő táblák pontszerű mechanikai rögzítése,
homlokzaton,
műanyag vagy fém beütőszeges/csavaros műanyag beütődübelekkel
MASTERPLAST Thermomaster D-H 235 mm, fém beütőszeges tárcsás dübel, Cikkszám: 0118-18235100</t>
  </si>
  <si>
    <t>Bontási munkák
Lefolyó csatorna bontása50 cm kiterített szélességig</t>
  </si>
  <si>
    <t>Hő- és hangszigetelések
Külső fal;
Homlokzati fal hő- és hangszigetelése,
falazott vagy monolit vasbeton szerkezeten, függőleges felületen, (rögzítés, vakolás külön tételben)
vékonyvakolat alatti méretstabilexpandált polisztirolhab lemezzel
AUSTROTHERM AT H80 homlokzati hőszigetelő lemez,1000x500x180 mm</t>
  </si>
  <si>
    <t>48-012-006.3-0211022</t>
  </si>
  <si>
    <t>48-012-003.1-0211021</t>
  </si>
  <si>
    <t>21-003-006.1.1</t>
  </si>
  <si>
    <t>Munkaárok földkiemelése közmű nélküli területen,gépi erővel, kiegészítő kézi munkával,bármely konzisztenciájú, I-IV. oszt. talajban, dúcolás nélkül, 3,0 m2 szelvényig</t>
  </si>
  <si>
    <t>62-003-008.5-0614479</t>
  </si>
  <si>
    <t>48-000-008</t>
  </si>
  <si>
    <t>m</t>
  </si>
  <si>
    <t>Bontási munkák
Beton aljzatok, járdák bontása 10 cm vastagságig,
kavicsbetonból, salakbetonból</t>
  </si>
  <si>
    <t>31-000-013.2</t>
  </si>
  <si>
    <t>Talajjavító réteg készítésevonalas létesítményeknél,
3,00 m szélességig vagy építményen belül,
osztályozatlan kavicsból
Természetes szemmegoszlású kavics, THK 0/32 P-TT, Nyékládháza</t>
  </si>
  <si>
    <t>21-004-004.1.2-0120701</t>
  </si>
  <si>
    <t>Tömörítés
Tömörítés bármely tömörítési osztálybangépi erővel,
kis felületen,
tömörségi fok: 95%</t>
  </si>
  <si>
    <t>Kőburkolat készítése
Burkolatszegélyek
Kiemelt szegély készítése, alapárok kiemelésével,beton alapgerendával és megtámasztással,hézagolással,
előregyártott szegélykőből vagy cölöpökből,
100 cm hosszú elemekből
LEIER Quartz kiemelt útszegélykő, szürke, 100x15/12x25 cm , Cikkszám: HUTJS1082C12/15 - XN(H) földnedves kavicsbeton keverék CEM 32,5 pc. D?max = 16 mm, m = 6,3 finomsági modulussal</t>
  </si>
  <si>
    <t>Kőburkolat készítése
Burkolatok
Tér- vagy járdaburkolat készítése, betonburkolókőből soros, halszálka, parketta vagykazettás kötésben, homokágyazatba fektetve,
20x20x6, 20x30x6 cm-es méretben
LEIER Kaiserstein Mercato térkő 20x20x6 cm méretben, palaszürke, Cikkszám: HUTJS5255</t>
  </si>
  <si>
    <t>62-002-001.4.2-0613245</t>
  </si>
  <si>
    <t>Bontások
Fa vagy műanyag nyílászáró szerkezetek bontása, ajtó, ablak vagy kapu,
2,00 m2-ig</t>
  </si>
  <si>
    <t>42-000-002.1</t>
  </si>
  <si>
    <t>Bontási munkák
Lapburkolatok bontása,
padlóburkolat bármely méretű kőagyag, mozaik vagytört mozaik (NOVA) lapból</t>
  </si>
  <si>
    <t>42-000-002.2</t>
  </si>
  <si>
    <t>Bontási munkák
Lapburkolatok bontása,
fal-, pillér- és oszlopburkolat, bármely méretűmozaik, kőagyag és csempe</t>
  </si>
  <si>
    <t>32-000-002.1</t>
  </si>
  <si>
    <t xml:space="preserve">Előregyártott beton- és vasbetonszerkezetek bontása
Vízszintes tartószerkezeti elem bontása és kiemelése,vasbeton gerenda vagy áthidaló,
0,10 t/db tömegig                                                                </t>
  </si>
  <si>
    <t>81-002-003.1.1.1.4-0131114</t>
  </si>
  <si>
    <t>Lefolyóvezetékek
PVC lefolyóvezeték szerelése,
ragasztott kötésekkel,
cső elhelyezése csőidomokkal, szakaszos tömörségi próbával,
falhoronyba vagy padlócsatornába (horonyvésés külön tételben),
DN 50
PIPELIFE PVC-U sima lefolyócső 50x1,8x2000 mm, KAGL050/2M</t>
  </si>
  <si>
    <t>48-014-016.1</t>
  </si>
  <si>
    <t>Szigetelés
Üzemi és használati víz elleni bevonatszigetelések
Üzemi-használati víz elleni szigetelés szorítóperemes vagy (és) szigetelőgalléros bűzelzárós padlóösszefolyó beépítése,
rugalmas szigetelőhabarcs vagy ún. "folyékony fólia" (rugalmas műanyagdiszperzió) szigetelés esetén</t>
  </si>
  <si>
    <t>42-011-002.1.1.4.1-0311055</t>
  </si>
  <si>
    <t>Hidegburkolatok aljzatelőkészítése
Padlóburkolat hordozószerkezetének felületelőkészítése
beltérben,
beton alapfelületen
önterülő felületkiegyenlítés készítése
5 mm átlagos rétegvastagságban
MUREXIN OS 50 Objekt Plus önterülő aljzatkiegyenlítő</t>
  </si>
  <si>
    <t>48-014-001.1</t>
  </si>
  <si>
    <t>Szigetelés
Üzemi és használati víz elleni bevonatszigetelések
Bevonatszigetelés aljzatának portalanítása és előnedvesítése,
vízszintes vagy függőleges felületen</t>
  </si>
  <si>
    <t>48-014-002.2-0416206</t>
  </si>
  <si>
    <t>Szigetelés
Üzemi és használati víz elleni bevonatszigetelések
Szigetelőhabarcs vagy műanyagbázisú bevonatszigetelés aljzatának alapozása nedvszívó felületeknél, vízszintes vagy függőleges felületen, egy rétegben,
műanyagbázisú alapozóval
GRENER Systems Hypertectum PU Primer alapozóréteg, porózus vagy speciális felületre</t>
  </si>
  <si>
    <t>48-014-007.2-0314003</t>
  </si>
  <si>
    <t>Szigetelés
Üzemi és használati víz elleni bevonatszigetelések
Üzemi-használati víz elleni, víznyomásnak nem kitett helyzetű, kerámia vagy GRES lapburkolat alatti padlószigetelés bevonatszigeteléssel,két rétegben,
minimum 1,0 mm száraz rétegvastagságú, kétkomponensű, ún. "folyékony fóliával" (rugalmas műanyagdiszperzió)glettvassal vagy hengerrel felhordva
MUREXIN Folyékonyfólia 2 KS</t>
  </si>
  <si>
    <t>48-014-004.2-0211252</t>
  </si>
  <si>
    <t>Szigetelés
Üzemi és használati víz elleni bevonatszigetelések
Üzemi-használati víz elleni, víznyomásnak nem kitett helyzetű, kerámia vagy GRES lapburkolat alatti  függőleges falszigetelés bevonatszigeteléssel,két rétegben,
minimum 1,0 mm száraz rétegvastagságú, kétkomponensűún. "folyékony fóliával" (rugalmas műanyagdiszperzió)glettvassal vagy hengerrel felhordva
KEMIKÁL SORIFLEX 2K folyékony fólia kül- és beltérre, flexibilis, fagyálló</t>
  </si>
  <si>
    <t>42-022-001.1.3.2.1.1-0314058</t>
  </si>
  <si>
    <t>Padló- és lábazatburkolatok ragasztóhabarcsba
Padlóburkolat készítése,
beltérben,
kenhető szigetelésre,
gres, kőporcelán lappal,
kötésben vagy hálósan, 3-5 mm vtg. ragasztóba rakva, 1-10 mm fugaszélességgel,
20x20 - 40x40 cm közötti lapmérettel
MUREXIN KGF 65 Totál Flex ragasztóhabarcs, szürke, C2TES1MUREXIN FM 60 fugázó, fehér CG2</t>
  </si>
  <si>
    <t>42-012-001.1.1.2.1.1-0314061</t>
  </si>
  <si>
    <t>Fal-, pillér, oszlop és lábazatburkolatok ragasztóhabarcsba
Fal-, pillér-, oszlopburkolat készítése
beltérben,
tégla, beton, vakolt alapfelületen,
gres, kőporcelán lappal,
kötésben vagy hálósan, 3-5 mm vtg. ragasztóba rakva, 1-10 mm fugaszélességgel,
20x20 - 40x40 cm közötti lapmérettel
MUREXIN KGX 45 Univerzál flexibilis ragasztóhabarcs, C2TEMUREXIN FM 60 fugázó, fehér CG2</t>
  </si>
  <si>
    <t>44-001-001.1.1.2-0131036</t>
  </si>
  <si>
    <t>Fa beltéri nyílászárók
elhelyezése, előre kihagyott falnyílásba, utólagos elhelyezéssel, tömítés nélkül,(szerelvényezve, finom beállítással),
MDF vagy keményhéjszerkezetes ajtó,
6,01-10,00 m kerület között
Beltéri kazettás ajtó, tele lemezelt, egyszárnyú, MDF tokkal, kilincs nélkül, 105x210 cm</t>
  </si>
  <si>
    <t xml:space="preserve"> 82-009-005.1-0118001</t>
  </si>
  <si>
    <t>Vízellátás berendezési tárgyai
Mosdó vagy mosómedence berendezés elhelyezése és bekötése,kifolyószelep, bűzelzáró és sarokszelep nélkül,
falra szerelhető porcelán kivitelben (komplett)
B&amp;K Porcelán mosdó mozgáskorlátozottak részére döntőberendezéssel 675x570 mm Cikkszám: TH410AI</t>
  </si>
  <si>
    <t>82-009-011.1.1.2-0118011</t>
  </si>
  <si>
    <t>Vízellátás berendezési tárgyai
WC csésze elhelyezése és bekötése,öblítőtartály, sarokszelep, WC ülőke, nyomógomb nélkül,
porcelánból,
alsókifolyású,
mélyöblítésű kivitelben
B&amp;K Porcelán WC-kagyló mozgáskorlátozottak részére, padlón álló, alsó kifolyással, Cikkszám: TH420I</t>
  </si>
  <si>
    <t>82-009-032-0181189</t>
  </si>
  <si>
    <t>Vízellátás berendezési tárgyai
Mozgássérült vízellátási berendezésekkiegészítő szerelvényeinek elhelyezése
B&amp;K Felhajtható kapaszkodó, papírtartóval, rozsdamentes acél, 800 mm, matt, Cikkszám: TH840RMCSI</t>
  </si>
  <si>
    <t>82-009-032-0181105</t>
  </si>
  <si>
    <t>Vízellátás berendezési tárgyai
Mozgássérült vízellátási berendezésekkiegészítő szerelvényeinek elhelyezése
B&amp;K Vízszintes kapaszkodó, szinterezett acél, 600 mm, fehér Cikkszám: THM60L</t>
  </si>
  <si>
    <t>82-009-032-0181122</t>
  </si>
  <si>
    <t>Vízellátás berendezési tárgyai
Mozgássérült vízellátási berendezésekkiegészítő szerelvényeinek elhelyezése
B&amp;K Függőleges kapaszkodó, fali rögzítésű, szinterezett acél, 600 mm, fehér Cikkszám: TH300LI</t>
  </si>
  <si>
    <t>47-000-001.21.2.1.1.1-0415526</t>
  </si>
  <si>
    <t>Felületképzés (festés, mázolás, tapétázás, korrózióvédelem)
Felület előkészítések, részmunkák
Belső festéseknél felület előkészítése, részmunkák;
glettelés,
műanyag kötőanyagú glettel (simítótapasszal),
vakolt felületen,
bármilyen padozatú helyiségben,
tagolatlan felületen
Baumit FinoFinish - felhasználásra kész, szórható, kézi és gépi glettanyag, beltéri felhasználásra, Cikkszám: 255409</t>
  </si>
  <si>
    <t>47-010-002.1.1-0148295</t>
  </si>
  <si>
    <t>Felületképzés (festés, mázolás, tapétázás, korrózióvédelem)
Alapozások belső-, homlokzati festésekhez
Enyhén nedvszívó vagy sima falfelületek tapadásközvetítő alapozása,
vizes-diszperziós akril bázisú alapozóval,
tagolatlan felületen
Baumit Divina Primer - kül- és beltéri alapozó, Cikkszám: 925150</t>
  </si>
  <si>
    <t>47-011-015.1.2.1-0148287</t>
  </si>
  <si>
    <t>Felületképzés (festés, mázolás, tapétázás, korrózióvédelem)
Belsőfestések
Diszperziós festés
műanyag bázisú vizes-diszperziós fehér vagy gyárilag színezett festékkel,
új vagy régi lekapart, előkészített alapfelületen vagy jól tapadó meglévő festékrétegen,beton felületen, két rétegben,
tagolatlan sima felületen
Baumit Divina Classic - fehér színű diszperziós beltéri falfesték, Cikkszám: 956121</t>
  </si>
  <si>
    <t xml:space="preserve">Vakolatjavítás oldalfalon, tégla-, beton-, kőfelületen vagy építőlemezen,a meglazult, sérült vakolat előzetes leverésével, hiánypótlás 5% alatt Hvb4-mc, beltéri, vakoló, cementes mészhabarcs mészpéppel  </t>
  </si>
  <si>
    <t>Munkagödör és munkaárok készítése
Munkaárok földkiemelése közmű nélküli területen,gépi erővel, kiegészítő kézi munkával,bármely konzisztenciájú, I-IV. oszt. talajban,
dúcolás nélkül,
3,0 m2 szelvényig</t>
  </si>
  <si>
    <t>21-008-002.2.3</t>
  </si>
  <si>
    <t>31-011-001.1-0121110</t>
  </si>
  <si>
    <t>15-002-001.1.1</t>
  </si>
  <si>
    <t>45-004-002-0180301</t>
  </si>
  <si>
    <t>Korlátok, rácsok, kerítések elhelyezése
Rámpakorlát elhelyezése fészekbe vagy kőcsavarosrögzítéssel
Acélcső korlát, 51 mm átmérőjű kézfogóval, alatta 5 sor 18 mm átmérőjű osztással, porszórt felülettel</t>
  </si>
  <si>
    <t>Műanyag folyóka
elhelyezése, horganyzott acél ráccsal, rácsrögzítéssel, 10 cm belső szélességgel,1,0 és 0,5 m elem hosszban lakossági felhasználásra,legfeljebb személygépkocsi terhelésre,
beépítési hossz: 1,0 m
DIADEM RNF-PP-05-FF folyóka nyitott aljú polipropilén házzal, tüzihorganyzott hálós ráccsal, 130x15x5 cm</t>
  </si>
  <si>
    <t>53-021-031.1.1-0117168</t>
  </si>
  <si>
    <t>klt</t>
  </si>
  <si>
    <t>Akadálymentesítés</t>
  </si>
  <si>
    <t>Tereprendezés</t>
  </si>
  <si>
    <t>Bontási munkák
Sávosan vagy pontonként ragasztott EPDM vagy bitumenes lemez szigetelés,páratechnikai vagy párazáró réteg perforálása,vízszintes vagy függőleges felületen</t>
  </si>
  <si>
    <t>48-007-011.1.2.3-1093454</t>
  </si>
  <si>
    <t>Lapostető hő- és hangszigetelése;
Egyenes rétegrendű nemjárható lapostetőn vagy extenzív zöldtetőn, vízszintes és függőleges felületen(rögzítés külön tételben),
két rétegben,
lépésálló kőzetgyapot lemezzel
ROCKWOOL Dachrock 140 mm + ROCKWOOL Hardrock Max 100 mm</t>
  </si>
  <si>
    <t>48-005-001.4.1.6-0095410</t>
  </si>
  <si>
    <t>48-021-001.51.1.2.1-0091319</t>
  </si>
  <si>
    <t>Szigetelések rögzítése;
Hőszigetelő táblák pontszerű mechanikai rögzítése,
beton aljzatszerkezethez,
műanyag vagy fém beütőszeges műanyag beütődübelekkel
MASTERPLAST Thermomaster D-H 295 mm, fém beütőszeges tárcsás dübel, Cikkszám: 0118-18295100</t>
  </si>
  <si>
    <t>44-011-001.1.1-0167506</t>
  </si>
  <si>
    <t>Műanyag ajtók, nyíláskeretek elhelyezése
Műanyag kültéri nyílászárók elhelyezése előre kihagyott falnyílásba,
hőszigetelt, fokozott légzárású bejárati ajtó,tömítés nélkül (szerelvényezve, finom beállítással),
5,01-10,00 m kerület között
FENSTHERM BRILL Kifelé nyíló üvegezett kétszárnyú bejárati ajtó, 5 kamrás VEKA SOFTLINE 70 AD PVC profil, Uw&lt;1,15 W/m2K, mérete: 206 * 210 + 80 cm</t>
  </si>
  <si>
    <t>62-001-002.1</t>
  </si>
  <si>
    <t xml:space="preserve">Kőburkolatok bontási munkái
Nagykő, járdakő, betonkocka burkolat részleges bontása,
homokos kavicságyazattal                                                                    </t>
  </si>
  <si>
    <t>Kőburkolat készítése
Burkolatok
Tér- vagy járdaburkolat visszaépítése, betonburkolókőből soros, halszálka, parketta vagykazettás kötésben, homokágyazatba fektetve,
20x20x6, 20x30x6 cm-es méretben
LEIER Kaiserstein Mercato térkő 20x20x6 cm méretben, palaszürke, Cikkszám: HUTJS5255</t>
  </si>
  <si>
    <t>Lefolyócső szerelése kör keresztmetszettel,bármilyen kiterített szélességgel,
horganyzott acéllemezből
Horganyzott lefolyócső Ha 0,55, körszelvényű, Ksz: 50 cm</t>
  </si>
  <si>
    <t>43-002-001.7-0140002</t>
  </si>
  <si>
    <t>Függőereszcsatorna szerelése, félkörszelvényű,bármilyen kiterített szélességben,
horganyzott acéllemezből
Függőereszcsatorna Ha 0,55, félkör szelvényű, Ksz: 33 cm</t>
  </si>
  <si>
    <t>43-000-001</t>
  </si>
  <si>
    <t>Függőereszcsatorna bontása,50 cm kiterített szélességig</t>
  </si>
  <si>
    <t>Bontási munkák
Szegélyek, párkány könyöklő bontása,100 cm kiterített szélességig
(Párkány)</t>
  </si>
  <si>
    <t>Bontási munkák
Szegélyek, párkány könyöklő bontása,100 cm kiterített szélességig
(Attika lefedés)</t>
  </si>
  <si>
    <t>48-007-021.1.1.1-2092699</t>
  </si>
  <si>
    <t>Hő- és hangszigetelések
Külső fal;
Homlokzati fal hő- és hangszigetelése,
falazott vagy monolit vasbeton szerkezeten, függőleges felületen, (rögzítés, vakolás külön tételben)
vékonyvakolat alatti üveggyapot vagy kőzetgyapot lemezzel
ROCKWOOL Frontrock Max E vakolható, inhomogén kőzetgyapot lemez 180 mm</t>
  </si>
  <si>
    <t xml:space="preserve">Attika kialakítása
Lindab Z100 / 1,0mm tartószerkezet elhelyezése és rögzítése ragsztott dübelezéssel. ROCKWOOL Frontrock Max E vakolható, inhomogén kőzetgyapot lemez 100 mm kitöltő hőszigetelés elhelyezése. Heraklith-C vakolható, homogén fagyapot lemez 75 mm hőszigetelő építőlemez elhelyezése és rögzítése dübelezéssel. Fatrafol fóliabádog attikalefedés elhelyezése és rögzítése. </t>
  </si>
  <si>
    <t>33-000-021.1.1.1.3.1</t>
  </si>
  <si>
    <t>Bontási munkák
Válaszfal bontása,
égetett agyag-kerámia termékekből,
erősítő pillérrel vagy erősítő pillér nélkül falazva,
kisméretű, mészhomok, magasított vagy nagyméretű téglából,
12 - 14 cm vastagságig (féltégla),
falazó, cementes mészhabarcsból falazva</t>
  </si>
  <si>
    <t>33-011-001.2.1.1.1.1.1-0120051</t>
  </si>
  <si>
    <t>Válaszfal építése,
pórusbeton termékekből,
normál elemekből,
100 mm falvastagságban,
600x200x100 mm-es méretű
kézi falazóelemből (fugavastagság 10 mm),
falazó, cementes mészhabarcsba falazva
YTONG válaszfalelem, Pve jelű,600x200x100 mmM 1 (Hf10-mc) falazó, cementes mészhabarcs, mészpéppel</t>
  </si>
  <si>
    <t xml:space="preserve"> 32-002-001.1.1-0112052</t>
  </si>
  <si>
    <t>Előregyártott azonnal terhelhető nyílásáthidaló elhelyezése (válaszfal áthidalók is), tartószerkezetre, csomóponti kötés nélkül,falazat szélességű áthidaló elemekből vagy több elem egymás mellé sorolásával, a teherhordó falváll előkészítésével,kiegészítő hőszigetelés elhelyezése nélkül,
0,10 t/db tömegig,
pórusbeton
Peá nyílásáthidaló
YTONG elemmagas áthidaló, Peá (Pvá) 120 jelű, 1600x200x100 mm</t>
  </si>
  <si>
    <t>36-002-004-0414509</t>
  </si>
  <si>
    <t>36-003-001.1.1.1.1-0414710</t>
  </si>
  <si>
    <t>Oldalfalvakolat készítése,
kézi felhordással,
zsákos kiszerelésű szárazhabarcsból,
sima, normál mész-cement vakolat,
1 cm vastagságban
LB-Knauf PRÉMIUM kézi alapvakolat, Cikkszám: K00215011</t>
  </si>
  <si>
    <t>Fa beltéri nyílászárók
elhelyezése, előre kihagyott falnyílásba, utólagos elhelyezéssel, tömítés nélkül,(szerelvényezve, finom beállítással),
MDF vagy keményhéjszerkezetes ajtó,
6,01-10,00 m kerület között
Beltéri kazettás ajtó, tele lemezelt, egyszárnyú, MDF tokkal, kilincs nélkül, 90 x 210 cm</t>
  </si>
  <si>
    <t>Kőburkolat készítése
Burkolatszegélyek
Kiemelt szegély készítése, alapárok kiemelésével,beton alapgerendával és megtámasztással,hézagolással,
előregyártott szegélykőből vagy cölöpökből,
100 cm hosszú elemekből
LEIER Quartz kiemelt útszegélykő, szürke, 100x15/12x25 cm , Cikkszám: HUTJS1082C12/15 - XN(H) földnedves kavicsbeton keverék CEM 32,5 pc. D?max = 16 mm, m = 6,3 finomsági modulussal
(Járda)</t>
  </si>
  <si>
    <t>Kőburkolat készítése
Burkolatok
Tér- vagy járdaburkolat készítése, betonburkolókőből soros, halszálka, parketta vagykazettás kötésben, homokágyazatba fektetve,
20x20x6, 20x30x6 cm-es méretben
LEIER Kaiserstein Mercato térkő 20x20x6 cm méretben, palaszürke, Cikkszám: HUTJS5255
(Járda)</t>
  </si>
  <si>
    <t>Függőleges és ferde szerkezetek zsaluzása
Kétoldali falzsaluzás függőleges vagy ferde sík felülettel,
fa zsaluzattal,
3 m magasságig
(Rámpa)</t>
  </si>
  <si>
    <t>Függőleges szerkezetek betonozása
Betonfal készítése kézi erővel,XN(H), X0b(H), X0v(H) környezeti osztályú,kissé képlékeny vagy képlékeny konzisztenciájú betonból,
24 cm vastagságig
C16/20 - X0b(H) kissé képlékeny kavicsbeton keverék CEM 42,5 pc. D?max = 16 mm, m = 6,4 finomsági modulussal
(Rámpa)</t>
  </si>
  <si>
    <t>Talajjavító réteg készítésevonalas létesítményeknél,
3,00 m szélességig vagy építményen belül,
osztályozatlan kavicsból
Természetes szemmegoszlású kavics, THK 0/32 P-TT, Nyékládháza
(Rámpa + lépcső)</t>
  </si>
  <si>
    <t>Tömörítés
Tömörítés bármely tömörítési osztálybangépi erővel,
kis felületen,
tömörségi fok: 95%
(Rámpa + lépcső)</t>
  </si>
  <si>
    <t>Kőburkolat készítése
Burkolatok
Tér- vagy járdaburkolat készítése, betonburkolókőből soros, halszálka, parketta vagykazettás kötésben, homokágyazatba fektetve,
20x20x6, 20x30x6 cm-es méretben
LEIER Kaiserstein Mercato térkő 20x20x6 cm méretben, palaszürke, Cikkszám: HUTJS5255
 (Rámpa + lépcső)</t>
  </si>
  <si>
    <t>Lapostető kieg. tevékenységei</t>
  </si>
  <si>
    <t>21-004-006.1</t>
  </si>
  <si>
    <t>Alakító földmunka
Padkarendezés gépi erővel, kiegészítő kézi munkával,I-IV. oszt. talajban,
vastagság 10,0 cm-ig
(Járda + tereplépcső, rézsűképzés)</t>
  </si>
  <si>
    <t xml:space="preserve">Ereszszegély kialakítása
25 x 5 cm palló elhelyezése és rögzítése ragasztott tőcsavarral.  Fatrafol fóliabádog ereszszegély elhelyezése és rögzítése. </t>
  </si>
  <si>
    <t>Lesenceistvánd Általános Iskola</t>
  </si>
  <si>
    <t xml:space="preserve">(8319 Lesenceistvánd, Nemess Imre tér 1. (HRSZ.: 337)    </t>
  </si>
  <si>
    <t>Csapadékvíz elleni szigetelés;
Vízszintes felületen,
egy rétegben, minimum 1,0 mm vastag
lágy, PVC lemezzel, mechanikai rögzítéssel.
BAUDER THERMOPLAN % 18 18 FPO-PP lemez (poliolefin) 1,8 mm vastag, öntapadó</t>
  </si>
  <si>
    <t>Szigetelések rögzítése;
Csapadékvíz elleni szigetelés pontszerű mechanikai rögzítése,
beton + kőzetgyapot aljzatszerkezethez,
műanyag vagy fém beütőszeges műanyag beütődübelekkel
MASTERPLAST Thermomaster D-H 295 mm, fém beütőszeges tárcsás dübel, Cikkszám: 0118-18295100</t>
  </si>
  <si>
    <t>35-002-004.1-0115061</t>
  </si>
  <si>
    <t>Tetőfólia- és alátétlemez-terítés
Páraáteresztő, műanyag fátyol elválasztó-, védőfólia.
TYPAR Pro 125 PP műanyag fátyol, 2,0 m × 50 m</t>
  </si>
  <si>
    <t>43-003-002.2.1-0144530</t>
  </si>
  <si>
    <t xml:space="preserve">Fóliabádog szerelése,
műanyagbevonatú horganyzott acéllemezből,
33 cm kiterített szélességig
Bauder PVC FB 12 fóliabádog, 1,2 mm vtg. </t>
  </si>
  <si>
    <t xml:space="preserve">Hőmérséklet-szabályozó rendszerelemek telepítése
Központi időjárásfüggő szabályozó rendszer telepítése, beüzemelése. Helyiségenkénti hőmérséklet-szabályozók (termosztatikus szelepek) telepítése, beüzemelése. </t>
  </si>
  <si>
    <t>Fűtési rendszer korszerűsítés</t>
  </si>
  <si>
    <t>Á R A Z A T L A 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</si>
</sst>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Ft&quot;_-;\-* #,##0.00\ &quot;Ft&quot;_-;_-* &quot;-&quot;??\ &quot;Ft&quot;_-;_-@_-"/>
    <numFmt numFmtId="164" formatCode="#,##0.0\ &quot;Ft&quot;"/>
    <numFmt numFmtId="165" formatCode="#,##0\ &quot;Ft&quot;"/>
    <numFmt numFmtId="166" formatCode="#,##0&quot;,-  Ft&quot;"/>
    <numFmt numFmtId="167" formatCode="0&quot;./ &quot;"/>
    <numFmt numFmtId="168" formatCode="#,##0&quot;,-     &quot;"/>
    <numFmt numFmtId="169" formatCode="0&quot; % áfa összege&quot;"/>
    <numFmt numFmtId="170" formatCode="#,##0.0\ &quot;Ft&quot;;[Red]\-#,##0.0\ &quot;Ft&quot;"/>
    <numFmt numFmtId="171" formatCode="#,##0.00\ &quot;Ft&quot;"/>
    <numFmt numFmtId="172" formatCode="0.0"/>
  </numFmts>
  <fonts count="38" x14ac:knownFonts="1">
    <font>
      <sz val="11"/>
      <color theme="1"/>
      <name val="Calibri"/>
      <family val="2"/>
      <charset val="238"/>
      <scheme val="minor"/>
    </font>
    <font>
      <sz val="11"/>
      <color theme="1"/>
      <name val="Calibri"/>
      <family val="2"/>
      <charset val="238"/>
      <scheme val="minor"/>
    </font>
    <font>
      <b/>
      <sz val="10"/>
      <color theme="1"/>
      <name val="Times New Roman CE"/>
      <charset val="238"/>
    </font>
    <font>
      <sz val="9"/>
      <color rgb="FF000000"/>
      <name val="Calibri"/>
      <family val="2"/>
      <charset val="238"/>
      <scheme val="minor"/>
    </font>
    <font>
      <sz val="10"/>
      <color theme="1"/>
      <name val="Calibri"/>
      <family val="2"/>
      <charset val="238"/>
      <scheme val="minor"/>
    </font>
    <font>
      <sz val="8"/>
      <color theme="8" tint="-0.499984740745262"/>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sz val="10"/>
      <color rgb="FFFF0000"/>
      <name val="Calibri"/>
      <family val="2"/>
      <charset val="238"/>
      <scheme val="minor"/>
    </font>
    <font>
      <sz val="10"/>
      <name val="Calibri"/>
      <family val="2"/>
      <charset val="238"/>
      <scheme val="minor"/>
    </font>
    <font>
      <b/>
      <sz val="12"/>
      <color theme="1"/>
      <name val="Arial Narrow"/>
      <family val="2"/>
      <charset val="238"/>
    </font>
    <font>
      <sz val="10"/>
      <color theme="1"/>
      <name val="Arial Narrow"/>
      <family val="2"/>
      <charset val="238"/>
    </font>
    <font>
      <sz val="8"/>
      <name val="Arial Narrow"/>
      <family val="2"/>
      <charset val="238"/>
    </font>
    <font>
      <sz val="10"/>
      <name val="Arial Narrow"/>
      <family val="2"/>
      <charset val="238"/>
    </font>
    <font>
      <b/>
      <sz val="10"/>
      <name val="Arial Narrow"/>
      <family val="2"/>
      <charset val="238"/>
    </font>
    <font>
      <b/>
      <sz val="22"/>
      <name val="Arial Narrow"/>
      <family val="2"/>
      <charset val="238"/>
    </font>
    <font>
      <sz val="12"/>
      <color rgb="FF934607"/>
      <name val="Arial Narrow"/>
      <family val="2"/>
      <charset val="238"/>
    </font>
    <font>
      <b/>
      <sz val="12"/>
      <name val="Arial Narrow"/>
      <family val="2"/>
      <charset val="238"/>
    </font>
    <font>
      <b/>
      <sz val="14"/>
      <name val="Arial Narrow"/>
      <family val="2"/>
      <charset val="238"/>
    </font>
    <font>
      <b/>
      <sz val="16"/>
      <name val="Arial Narrow"/>
      <family val="2"/>
      <charset val="238"/>
    </font>
    <font>
      <sz val="11"/>
      <color theme="1"/>
      <name val="Arial Narrow"/>
      <family val="2"/>
      <charset val="238"/>
    </font>
    <font>
      <sz val="16"/>
      <name val="Arial Narrow"/>
      <family val="2"/>
      <charset val="238"/>
    </font>
    <font>
      <sz val="12"/>
      <name val="Arial Narrow"/>
      <family val="2"/>
      <charset val="238"/>
    </font>
    <font>
      <b/>
      <sz val="10"/>
      <color theme="1"/>
      <name val="Arial Narrow"/>
      <family val="2"/>
      <charset val="238"/>
    </font>
    <font>
      <sz val="7"/>
      <color rgb="FF000000"/>
      <name val="Tahoma"/>
      <family val="2"/>
      <charset val="238"/>
    </font>
    <font>
      <b/>
      <sz val="7"/>
      <color rgb="FF000000"/>
      <name val="Tahoma"/>
      <family val="2"/>
      <charset val="238"/>
    </font>
    <font>
      <sz val="11"/>
      <name val="Calibri"/>
      <family val="2"/>
      <charset val="238"/>
      <scheme val="minor"/>
    </font>
    <font>
      <b/>
      <sz val="10"/>
      <name val="Calibri"/>
      <family val="2"/>
      <charset val="238"/>
      <scheme val="minor"/>
    </font>
    <font>
      <b/>
      <sz val="12"/>
      <color theme="6" tint="-0.249977111117893"/>
      <name val="Arial Narrow"/>
      <family val="2"/>
      <charset val="238"/>
    </font>
    <font>
      <sz val="12"/>
      <color theme="6" tint="-0.249977111117893"/>
      <name val="Arial Narrow"/>
      <family val="2"/>
      <charset val="238"/>
    </font>
    <font>
      <sz val="10"/>
      <color theme="6" tint="-0.249977111117893"/>
      <name val="Arial Narrow"/>
      <family val="2"/>
      <charset val="238"/>
    </font>
    <font>
      <b/>
      <sz val="10"/>
      <color theme="6" tint="-0.249977111117893"/>
      <name val="Arial Narrow"/>
      <family val="2"/>
      <charset val="238"/>
    </font>
    <font>
      <b/>
      <sz val="10"/>
      <color rgb="FFFF0000"/>
      <name val="Calibri"/>
      <family val="2"/>
      <charset val="238"/>
      <scheme val="minor"/>
    </font>
    <font>
      <sz val="12"/>
      <color theme="1"/>
      <name val="Arial Narrow"/>
      <family val="2"/>
      <charset val="238"/>
    </font>
    <font>
      <sz val="11"/>
      <color rgb="FFFF0000"/>
      <name val="Calibri"/>
      <family val="2"/>
      <charset val="238"/>
      <scheme val="minor"/>
    </font>
    <font>
      <u/>
      <sz val="11"/>
      <color rgb="FFFF0000"/>
      <name val="Calibri"/>
      <family val="2"/>
      <charset val="238"/>
      <scheme val="minor"/>
    </font>
    <font>
      <b/>
      <sz val="10"/>
      <color rgb="FFFF0000"/>
      <name val="Times New Roman CE"/>
      <charset val="238"/>
    </font>
  </fonts>
  <fills count="2">
    <fill>
      <patternFill patternType="none"/>
    </fill>
    <fill>
      <patternFill patternType="gray125"/>
    </fill>
  </fills>
  <borders count="10">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top style="thick">
        <color auto="1"/>
      </top>
      <bottom style="thick">
        <color auto="1"/>
      </bottom>
      <diagonal/>
    </border>
    <border>
      <left/>
      <right/>
      <top/>
      <bottom style="double">
        <color indexed="64"/>
      </bottom>
      <diagonal/>
    </border>
    <border>
      <left/>
      <right/>
      <top style="thin">
        <color indexed="64"/>
      </top>
      <bottom style="double">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85">
    <xf numFmtId="0" fontId="0" fillId="0" borderId="0" xfId="0"/>
    <xf numFmtId="0" fontId="0" fillId="0" borderId="0" xfId="0" applyFont="1"/>
    <xf numFmtId="0" fontId="7" fillId="0" borderId="1" xfId="0" applyFont="1" applyBorder="1" applyAlignment="1">
      <alignment horizontal="left" vertical="top" wrapText="1"/>
    </xf>
    <xf numFmtId="0" fontId="7" fillId="0" borderId="1" xfId="0" applyFont="1" applyBorder="1" applyAlignment="1">
      <alignment vertical="top" wrapText="1"/>
    </xf>
    <xf numFmtId="0" fontId="7" fillId="0" borderId="1" xfId="0" applyFont="1" applyBorder="1" applyAlignment="1">
      <alignment horizontal="right" vertical="top" wrapText="1"/>
    </xf>
    <xf numFmtId="3" fontId="7" fillId="0" borderId="1" xfId="0" applyNumberFormat="1" applyFont="1" applyBorder="1" applyAlignment="1">
      <alignment horizontal="right" vertical="top" wrapText="1"/>
    </xf>
    <xf numFmtId="0" fontId="13" fillId="0" borderId="0" xfId="1" applyFont="1" applyAlignment="1">
      <alignment horizontal="left"/>
    </xf>
    <xf numFmtId="49" fontId="14" fillId="0" borderId="0" xfId="1" applyNumberFormat="1" applyFont="1"/>
    <xf numFmtId="0" fontId="14" fillId="0" borderId="0" xfId="1" applyFont="1" applyAlignment="1">
      <alignment horizontal="center"/>
    </xf>
    <xf numFmtId="166" fontId="14" fillId="0" borderId="0" xfId="1" applyNumberFormat="1" applyFont="1"/>
    <xf numFmtId="49" fontId="15" fillId="0" borderId="0" xfId="1" applyNumberFormat="1" applyFont="1"/>
    <xf numFmtId="166" fontId="13" fillId="0" borderId="0" xfId="1" applyNumberFormat="1" applyFont="1"/>
    <xf numFmtId="0" fontId="14" fillId="0" borderId="0" xfId="1" applyFont="1"/>
    <xf numFmtId="0" fontId="14" fillId="0" borderId="0" xfId="1" applyFont="1" applyAlignment="1"/>
    <xf numFmtId="49" fontId="14" fillId="0" borderId="0" xfId="1" applyNumberFormat="1" applyFont="1" applyAlignment="1"/>
    <xf numFmtId="0" fontId="16" fillId="0" borderId="0" xfId="1" applyFont="1" applyAlignment="1">
      <alignment horizontal="center"/>
    </xf>
    <xf numFmtId="166" fontId="14" fillId="0" borderId="0" xfId="1" applyNumberFormat="1" applyFont="1" applyAlignment="1"/>
    <xf numFmtId="0" fontId="17" fillId="0" borderId="0" xfId="1" applyFont="1" applyAlignment="1">
      <alignment horizontal="center"/>
    </xf>
    <xf numFmtId="0" fontId="18" fillId="0" borderId="0" xfId="1" applyFont="1" applyAlignment="1">
      <alignment horizontal="center"/>
    </xf>
    <xf numFmtId="0" fontId="19" fillId="0" borderId="0" xfId="1" applyFont="1" applyAlignment="1">
      <alignment horizontal="center"/>
    </xf>
    <xf numFmtId="0" fontId="20" fillId="0" borderId="0" xfId="1" applyFont="1" applyAlignment="1">
      <alignment horizontal="center"/>
    </xf>
    <xf numFmtId="3" fontId="21" fillId="0" borderId="0" xfId="1" applyNumberFormat="1" applyFont="1"/>
    <xf numFmtId="3" fontId="22" fillId="0" borderId="0" xfId="1" applyNumberFormat="1" applyFont="1"/>
    <xf numFmtId="3" fontId="14" fillId="0" borderId="0" xfId="1" applyNumberFormat="1" applyFont="1"/>
    <xf numFmtId="3" fontId="14" fillId="0" borderId="0" xfId="1" applyNumberFormat="1" applyFont="1" applyAlignment="1">
      <alignment horizontal="center"/>
    </xf>
    <xf numFmtId="0" fontId="13" fillId="0" borderId="0" xfId="1" applyFont="1"/>
    <xf numFmtId="3" fontId="14" fillId="0" borderId="0" xfId="1" applyNumberFormat="1" applyFont="1" applyAlignment="1"/>
    <xf numFmtId="0" fontId="23" fillId="0" borderId="0" xfId="1" applyFont="1"/>
    <xf numFmtId="0" fontId="23" fillId="0" borderId="0" xfId="1" applyFont="1" applyAlignment="1">
      <alignment vertical="center"/>
    </xf>
    <xf numFmtId="49" fontId="23" fillId="0" borderId="0" xfId="1" applyNumberFormat="1" applyFont="1" applyAlignment="1">
      <alignment vertical="center"/>
    </xf>
    <xf numFmtId="0" fontId="18" fillId="0" borderId="0" xfId="1" applyFont="1" applyAlignment="1">
      <alignment horizontal="center" vertical="center"/>
    </xf>
    <xf numFmtId="0" fontId="14" fillId="0" borderId="2" xfId="1" applyFont="1" applyBorder="1"/>
    <xf numFmtId="0" fontId="15" fillId="0" borderId="3" xfId="1" applyFont="1" applyBorder="1" applyAlignment="1">
      <alignment vertical="center"/>
    </xf>
    <xf numFmtId="0" fontId="15" fillId="0" borderId="4" xfId="1" applyFont="1" applyBorder="1" applyAlignment="1">
      <alignment vertical="center"/>
    </xf>
    <xf numFmtId="166" fontId="15" fillId="0" borderId="4" xfId="1" applyNumberFormat="1" applyFont="1" applyBorder="1" applyAlignment="1">
      <alignment horizontal="center" vertical="center"/>
    </xf>
    <xf numFmtId="166" fontId="15" fillId="0" borderId="2" xfId="1" applyNumberFormat="1" applyFont="1" applyBorder="1" applyAlignment="1">
      <alignment horizontal="center" vertical="center"/>
    </xf>
    <xf numFmtId="167" fontId="15" fillId="0" borderId="2" xfId="1" applyNumberFormat="1" applyFont="1" applyBorder="1" applyAlignment="1">
      <alignment horizontal="center" vertical="center"/>
    </xf>
    <xf numFmtId="49" fontId="14" fillId="0" borderId="3" xfId="1" applyNumberFormat="1" applyFont="1" applyBorder="1" applyAlignment="1">
      <alignment horizontal="left" vertical="center"/>
    </xf>
    <xf numFmtId="0" fontId="14" fillId="0" borderId="4" xfId="1" applyFont="1" applyBorder="1" applyAlignment="1">
      <alignment vertical="center" wrapText="1"/>
    </xf>
    <xf numFmtId="168" fontId="14" fillId="0" borderId="4" xfId="1" applyNumberFormat="1" applyFont="1" applyBorder="1" applyAlignment="1">
      <alignment horizontal="right" vertical="center"/>
    </xf>
    <xf numFmtId="168" fontId="14" fillId="0" borderId="2" xfId="1" applyNumberFormat="1" applyFont="1" applyBorder="1" applyAlignment="1">
      <alignment horizontal="right" vertical="center"/>
    </xf>
    <xf numFmtId="0" fontId="14" fillId="0" borderId="0" xfId="1" applyFont="1" applyBorder="1"/>
    <xf numFmtId="49" fontId="14" fillId="0" borderId="0" xfId="1" applyNumberFormat="1" applyFont="1" applyBorder="1"/>
    <xf numFmtId="0" fontId="14" fillId="0" borderId="5" xfId="1" applyFont="1" applyBorder="1" applyAlignment="1"/>
    <xf numFmtId="166" fontId="14" fillId="0" borderId="5" xfId="1" applyNumberFormat="1" applyFont="1" applyBorder="1"/>
    <xf numFmtId="0" fontId="15" fillId="0" borderId="0" xfId="1" applyFont="1" applyAlignment="1"/>
    <xf numFmtId="166" fontId="15" fillId="0" borderId="0" xfId="1" applyNumberFormat="1" applyFont="1" applyAlignment="1">
      <alignment horizontal="right"/>
    </xf>
    <xf numFmtId="169" fontId="14" fillId="0" borderId="0" xfId="1" applyNumberFormat="1" applyFont="1" applyAlignment="1">
      <alignment horizontal="left"/>
    </xf>
    <xf numFmtId="0" fontId="15" fillId="0" borderId="0" xfId="1" applyFont="1"/>
    <xf numFmtId="0" fontId="12" fillId="0" borderId="0" xfId="0" applyFont="1" applyAlignment="1">
      <alignment vertical="top" wrapText="1"/>
    </xf>
    <xf numFmtId="3" fontId="12" fillId="0" borderId="0" xfId="0" applyNumberFormat="1" applyFont="1" applyAlignment="1">
      <alignment vertical="top" wrapText="1"/>
    </xf>
    <xf numFmtId="0" fontId="24" fillId="0" borderId="5" xfId="0" applyFont="1" applyBorder="1" applyAlignment="1">
      <alignment vertical="top" wrapText="1"/>
    </xf>
    <xf numFmtId="0" fontId="24" fillId="0" borderId="5" xfId="0" applyFont="1" applyBorder="1" applyAlignment="1">
      <alignment horizontal="right" vertical="top" wrapText="1"/>
    </xf>
    <xf numFmtId="3" fontId="12" fillId="0" borderId="0" xfId="0" applyNumberFormat="1" applyFont="1" applyBorder="1" applyAlignment="1">
      <alignment vertical="top" wrapText="1"/>
    </xf>
    <xf numFmtId="0" fontId="18" fillId="0" borderId="0" xfId="1" applyFont="1" applyFill="1" applyAlignment="1"/>
    <xf numFmtId="0" fontId="14" fillId="0" borderId="0" xfId="1" applyFont="1" applyFill="1" applyAlignment="1">
      <alignment vertical="top"/>
    </xf>
    <xf numFmtId="0" fontId="31" fillId="0" borderId="0" xfId="1" applyFont="1" applyAlignment="1"/>
    <xf numFmtId="0" fontId="32" fillId="0" borderId="0" xfId="0" applyFont="1" applyBorder="1" applyAlignment="1">
      <alignment vertical="top" wrapText="1"/>
    </xf>
    <xf numFmtId="168" fontId="14" fillId="0" borderId="4" xfId="1" applyNumberFormat="1" applyFont="1" applyFill="1" applyBorder="1" applyAlignment="1">
      <alignment horizontal="right" vertical="center"/>
    </xf>
    <xf numFmtId="168" fontId="14" fillId="0" borderId="2" xfId="1" applyNumberFormat="1" applyFont="1" applyFill="1" applyBorder="1" applyAlignment="1">
      <alignment horizontal="right" vertical="center"/>
    </xf>
    <xf numFmtId="166" fontId="14" fillId="0" borderId="6" xfId="1" applyNumberFormat="1" applyFont="1" applyBorder="1"/>
    <xf numFmtId="3" fontId="14" fillId="0" borderId="5" xfId="1" applyNumberFormat="1" applyFont="1" applyBorder="1"/>
    <xf numFmtId="0" fontId="14" fillId="0" borderId="0" xfId="1" applyFont="1" applyFill="1" applyAlignment="1"/>
    <xf numFmtId="0" fontId="30" fillId="0" borderId="0" xfId="1" applyFont="1" applyAlignment="1">
      <alignment horizontal="center"/>
    </xf>
    <xf numFmtId="0" fontId="29" fillId="0" borderId="0" xfId="1" applyFont="1" applyAlignment="1">
      <alignment horizontal="center"/>
    </xf>
    <xf numFmtId="0" fontId="29" fillId="0" borderId="0" xfId="1" applyFont="1" applyAlignment="1"/>
    <xf numFmtId="0" fontId="30" fillId="0" borderId="0" xfId="1" applyFont="1" applyAlignment="1"/>
    <xf numFmtId="0" fontId="4"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0" fillId="0" borderId="0" xfId="0" applyFill="1"/>
    <xf numFmtId="0" fontId="0" fillId="0" borderId="0" xfId="0" applyFont="1" applyFill="1"/>
    <xf numFmtId="165" fontId="4" fillId="0" borderId="0" xfId="0" applyNumberFormat="1" applyFont="1" applyFill="1" applyAlignment="1">
      <alignment horizontal="center" vertical="center" wrapText="1"/>
    </xf>
    <xf numFmtId="165" fontId="10" fillId="0" borderId="0" xfId="0" applyNumberFormat="1" applyFont="1" applyFill="1" applyAlignment="1">
      <alignment horizontal="center" vertical="center"/>
    </xf>
    <xf numFmtId="0" fontId="0" fillId="0" borderId="0" xfId="0"/>
    <xf numFmtId="165" fontId="6" fillId="0" borderId="0" xfId="0" applyNumberFormat="1" applyFont="1" applyFill="1" applyAlignment="1">
      <alignment horizontal="center" vertical="center"/>
    </xf>
    <xf numFmtId="0" fontId="5" fillId="0" borderId="0" xfId="0" applyNumberFormat="1" applyFont="1" applyFill="1" applyAlignment="1">
      <alignment horizontal="left" vertical="center" wrapText="1"/>
    </xf>
    <xf numFmtId="0" fontId="0" fillId="0" borderId="0" xfId="0" applyFont="1" applyFill="1" applyAlignment="1">
      <alignment horizontal="right"/>
    </xf>
    <xf numFmtId="0" fontId="25" fillId="0" borderId="0" xfId="0" applyFont="1" applyFill="1" applyAlignment="1">
      <alignment horizontal="right"/>
    </xf>
    <xf numFmtId="0" fontId="25" fillId="0" borderId="0" xfId="0" applyFont="1" applyFill="1"/>
    <xf numFmtId="0" fontId="24" fillId="0" borderId="7" xfId="0" applyFont="1" applyBorder="1" applyAlignment="1">
      <alignment vertical="center" wrapText="1"/>
    </xf>
    <xf numFmtId="3" fontId="24" fillId="0" borderId="7" xfId="0" applyNumberFormat="1" applyFont="1" applyBorder="1" applyAlignment="1">
      <alignment vertical="center" wrapText="1"/>
    </xf>
    <xf numFmtId="0" fontId="0" fillId="0" borderId="0" xfId="0" applyAlignment="1">
      <alignment vertical="center"/>
    </xf>
    <xf numFmtId="0" fontId="12" fillId="0" borderId="0" xfId="1" applyFont="1" applyFill="1" applyAlignment="1"/>
    <xf numFmtId="0" fontId="12" fillId="0" borderId="0" xfId="1" applyFont="1" applyFill="1" applyAlignment="1">
      <alignment vertical="top"/>
    </xf>
    <xf numFmtId="4" fontId="21" fillId="0" borderId="0" xfId="1" applyNumberFormat="1" applyFont="1" applyFill="1"/>
    <xf numFmtId="4" fontId="20" fillId="0" borderId="0" xfId="1" applyNumberFormat="1" applyFont="1" applyFill="1" applyAlignment="1">
      <alignment horizontal="right"/>
    </xf>
    <xf numFmtId="4" fontId="14" fillId="0" borderId="0" xfId="1" applyNumberFormat="1" applyFont="1" applyFill="1" applyAlignment="1">
      <alignment horizontal="right"/>
    </xf>
    <xf numFmtId="0" fontId="13" fillId="0" borderId="0" xfId="1" applyFont="1" applyFill="1" applyAlignment="1">
      <alignment horizontal="left"/>
    </xf>
    <xf numFmtId="49" fontId="14" fillId="0" borderId="0" xfId="1" applyNumberFormat="1" applyFont="1" applyFill="1"/>
    <xf numFmtId="0" fontId="14" fillId="0" borderId="0" xfId="1" applyFont="1" applyFill="1" applyAlignment="1">
      <alignment horizontal="center"/>
    </xf>
    <xf numFmtId="166" fontId="14" fillId="0" borderId="0" xfId="1" applyNumberFormat="1" applyFont="1" applyFill="1"/>
    <xf numFmtId="49" fontId="15" fillId="0" borderId="0" xfId="1" applyNumberFormat="1" applyFont="1" applyFill="1"/>
    <xf numFmtId="0" fontId="0" fillId="0" borderId="0" xfId="0"/>
    <xf numFmtId="0" fontId="10" fillId="0" borderId="0" xfId="0" applyFont="1" applyFill="1" applyAlignment="1">
      <alignment horizontal="center" vertical="center" wrapText="1"/>
    </xf>
    <xf numFmtId="3" fontId="7" fillId="0" borderId="1" xfId="0" applyNumberFormat="1" applyFont="1" applyFill="1" applyBorder="1" applyAlignment="1">
      <alignment horizontal="right" vertical="top" wrapText="1"/>
    </xf>
    <xf numFmtId="0" fontId="8" fillId="0" borderId="0" xfId="0" applyFont="1" applyFill="1" applyAlignment="1">
      <alignment horizontal="center" vertical="center"/>
    </xf>
    <xf numFmtId="165" fontId="10" fillId="0" borderId="0" xfId="0" applyNumberFormat="1" applyFont="1" applyFill="1" applyAlignment="1">
      <alignment horizontal="center" vertical="center" wrapText="1"/>
    </xf>
    <xf numFmtId="164" fontId="6" fillId="0" borderId="0" xfId="0" applyNumberFormat="1" applyFont="1" applyFill="1" applyAlignment="1">
      <alignment horizontal="center" vertical="center"/>
    </xf>
    <xf numFmtId="164" fontId="10" fillId="0" borderId="0" xfId="0" applyNumberFormat="1" applyFont="1" applyFill="1" applyAlignment="1">
      <alignment horizontal="center" vertical="center"/>
    </xf>
    <xf numFmtId="3" fontId="4" fillId="0" borderId="0" xfId="0" applyNumberFormat="1" applyFont="1" applyFill="1" applyBorder="1" applyAlignment="1">
      <alignment horizontal="center" vertical="center" wrapText="1"/>
    </xf>
    <xf numFmtId="164" fontId="3" fillId="0" borderId="0" xfId="0" applyNumberFormat="1" applyFont="1" applyFill="1" applyAlignment="1">
      <alignment horizontal="center" vertical="center"/>
    </xf>
    <xf numFmtId="0" fontId="11" fillId="0" borderId="0" xfId="1" applyFont="1" applyAlignment="1">
      <alignment horizontal="center"/>
    </xf>
    <xf numFmtId="2" fontId="10" fillId="0" borderId="0"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0" fontId="5" fillId="0" borderId="0" xfId="0" applyNumberFormat="1" applyFont="1" applyFill="1" applyAlignment="1">
      <alignment horizontal="left" vertical="top" wrapText="1"/>
    </xf>
    <xf numFmtId="0" fontId="28" fillId="0" borderId="0" xfId="0" applyFont="1" applyFill="1" applyAlignment="1">
      <alignment horizontal="center" vertical="center" wrapText="1"/>
    </xf>
    <xf numFmtId="2" fontId="4" fillId="0" borderId="0" xfId="0" applyNumberFormat="1" applyFont="1" applyFill="1" applyAlignment="1">
      <alignment horizontal="center" vertical="center" wrapText="1"/>
    </xf>
    <xf numFmtId="2" fontId="10" fillId="0" borderId="0" xfId="0" applyNumberFormat="1" applyFont="1" applyFill="1" applyAlignment="1">
      <alignment horizontal="center" vertical="center" wrapText="1"/>
    </xf>
    <xf numFmtId="0" fontId="7" fillId="0" borderId="1" xfId="0" applyFont="1" applyFill="1" applyBorder="1" applyAlignment="1">
      <alignment horizontal="left" vertical="top" wrapText="1"/>
    </xf>
    <xf numFmtId="0" fontId="7" fillId="0" borderId="1" xfId="0" applyFont="1" applyFill="1" applyBorder="1" applyAlignment="1">
      <alignment vertical="top" wrapText="1"/>
    </xf>
    <xf numFmtId="0" fontId="7" fillId="0" borderId="1" xfId="0" applyFont="1" applyFill="1" applyBorder="1" applyAlignment="1">
      <alignment horizontal="right" vertical="top" wrapText="1"/>
    </xf>
    <xf numFmtId="0" fontId="10" fillId="0" borderId="0" xfId="0" applyFont="1" applyFill="1" applyAlignment="1">
      <alignment horizontal="right" vertical="center" wrapText="1"/>
    </xf>
    <xf numFmtId="3" fontId="7" fillId="0" borderId="0" xfId="0" applyNumberFormat="1" applyFont="1" applyFill="1" applyBorder="1" applyAlignment="1">
      <alignment horizontal="center" vertical="center" wrapText="1"/>
    </xf>
    <xf numFmtId="2" fontId="9" fillId="0" borderId="0" xfId="0" applyNumberFormat="1" applyFont="1" applyFill="1" applyAlignment="1">
      <alignment horizontal="center" vertical="center" wrapText="1"/>
    </xf>
    <xf numFmtId="2" fontId="33" fillId="0" borderId="0" xfId="0" applyNumberFormat="1" applyFont="1" applyFill="1" applyBorder="1" applyAlignment="1">
      <alignment horizontal="center" vertical="center" wrapText="1"/>
    </xf>
    <xf numFmtId="0" fontId="34" fillId="0" borderId="0" xfId="1" applyFont="1" applyAlignment="1">
      <alignment horizontal="center" vertical="center"/>
    </xf>
    <xf numFmtId="0" fontId="4" fillId="0" borderId="0" xfId="0" applyFont="1" applyFill="1" applyAlignment="1">
      <alignment horizontal="center" vertical="center" wrapText="1"/>
    </xf>
    <xf numFmtId="0" fontId="5" fillId="0" borderId="0" xfId="0" applyFont="1" applyFill="1" applyBorder="1" applyAlignment="1">
      <alignment horizontal="left" vertical="center" wrapText="1"/>
    </xf>
    <xf numFmtId="165" fontId="4" fillId="0" borderId="0" xfId="0" applyNumberFormat="1" applyFont="1" applyFill="1" applyBorder="1" applyAlignment="1">
      <alignment horizontal="center" vertical="center" wrapText="1"/>
    </xf>
    <xf numFmtId="170" fontId="6" fillId="0" borderId="0" xfId="0" applyNumberFormat="1" applyFont="1" applyFill="1" applyAlignment="1">
      <alignment horizontal="center" vertical="center"/>
    </xf>
    <xf numFmtId="0" fontId="6" fillId="0" borderId="0" xfId="0" applyFont="1" applyFill="1" applyAlignment="1">
      <alignment horizontal="center" vertical="center"/>
    </xf>
    <xf numFmtId="0" fontId="0" fillId="0" borderId="0" xfId="0" applyBorder="1"/>
    <xf numFmtId="0" fontId="7" fillId="0" borderId="8" xfId="0" applyFont="1" applyBorder="1" applyAlignment="1">
      <alignment horizontal="center" vertical="center" wrapText="1"/>
    </xf>
    <xf numFmtId="3" fontId="7" fillId="0" borderId="8" xfId="0" applyNumberFormat="1" applyFont="1" applyBorder="1" applyAlignment="1">
      <alignment horizontal="center" vertical="center" wrapText="1"/>
    </xf>
    <xf numFmtId="3" fontId="7" fillId="0" borderId="8" xfId="0" applyNumberFormat="1" applyFont="1" applyFill="1" applyBorder="1" applyAlignment="1">
      <alignment horizontal="center" vertical="center" wrapText="1"/>
    </xf>
    <xf numFmtId="0" fontId="26" fillId="0" borderId="0" xfId="0" applyFont="1" applyFill="1"/>
    <xf numFmtId="165" fontId="0" fillId="0" borderId="0" xfId="0" applyNumberFormat="1" applyFill="1"/>
    <xf numFmtId="171" fontId="6" fillId="0" borderId="0" xfId="0" applyNumberFormat="1" applyFont="1" applyFill="1" applyAlignment="1">
      <alignment horizontal="center" vertical="center"/>
    </xf>
    <xf numFmtId="0" fontId="7" fillId="0"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0" fillId="0" borderId="0" xfId="0" applyFill="1" applyBorder="1"/>
    <xf numFmtId="0" fontId="0" fillId="0" borderId="0" xfId="0" applyFont="1" applyFill="1" applyAlignment="1">
      <alignment wrapText="1"/>
    </xf>
    <xf numFmtId="0" fontId="28" fillId="0" borderId="8" xfId="0" applyFont="1" applyFill="1" applyBorder="1" applyAlignment="1">
      <alignment horizontal="center" vertical="center" wrapText="1"/>
    </xf>
    <xf numFmtId="0" fontId="28" fillId="0" borderId="1" xfId="0" applyFont="1" applyFill="1" applyBorder="1" applyAlignment="1">
      <alignment vertical="top" wrapText="1"/>
    </xf>
    <xf numFmtId="0" fontId="27" fillId="0" borderId="0" xfId="0" applyFont="1" applyFill="1"/>
    <xf numFmtId="4" fontId="0" fillId="0" borderId="0" xfId="0" applyNumberFormat="1" applyFill="1"/>
    <xf numFmtId="0" fontId="2" fillId="0" borderId="0" xfId="0" applyFont="1" applyFill="1" applyBorder="1" applyAlignment="1">
      <alignment vertical="top" wrapText="1"/>
    </xf>
    <xf numFmtId="0" fontId="7" fillId="0" borderId="9" xfId="0" applyFont="1" applyFill="1" applyBorder="1" applyAlignment="1">
      <alignment horizontal="center" vertical="center" wrapText="1"/>
    </xf>
    <xf numFmtId="3" fontId="7" fillId="0" borderId="9" xfId="0" applyNumberFormat="1" applyFont="1" applyFill="1" applyBorder="1" applyAlignment="1">
      <alignment horizontal="center" vertical="center" wrapText="1"/>
    </xf>
    <xf numFmtId="172" fontId="4" fillId="0" borderId="0" xfId="0" applyNumberFormat="1" applyFont="1" applyFill="1" applyAlignment="1">
      <alignment horizontal="center" vertical="center" wrapText="1"/>
    </xf>
    <xf numFmtId="172" fontId="9" fillId="0" borderId="0" xfId="0" applyNumberFormat="1" applyFont="1" applyFill="1" applyAlignment="1">
      <alignment horizontal="center" vertical="center" wrapText="1"/>
    </xf>
    <xf numFmtId="172" fontId="10" fillId="0" borderId="0" xfId="0" applyNumberFormat="1" applyFont="1" applyFill="1" applyAlignment="1">
      <alignment horizontal="center" vertical="center" wrapText="1"/>
    </xf>
    <xf numFmtId="0" fontId="5" fillId="0" borderId="0" xfId="0" applyFont="1" applyFill="1" applyAlignment="1">
      <alignment horizontal="left" vertical="center"/>
    </xf>
    <xf numFmtId="0" fontId="10"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4" fillId="0" borderId="0" xfId="0" applyFont="1" applyFill="1" applyAlignment="1">
      <alignment horizontal="center" vertical="center"/>
    </xf>
    <xf numFmtId="0" fontId="7" fillId="0" borderId="0" xfId="0" applyFont="1" applyFill="1" applyAlignment="1">
      <alignment horizontal="center" vertical="center"/>
    </xf>
    <xf numFmtId="2" fontId="10" fillId="0" borderId="0" xfId="0" applyNumberFormat="1" applyFont="1" applyFill="1" applyAlignment="1">
      <alignment horizontal="center" vertical="center"/>
    </xf>
    <xf numFmtId="0" fontId="10" fillId="0" borderId="0" xfId="0" applyFont="1" applyFill="1" applyAlignment="1">
      <alignment horizontal="center" vertical="center"/>
    </xf>
    <xf numFmtId="1" fontId="4" fillId="0" borderId="0" xfId="0" applyNumberFormat="1" applyFont="1" applyFill="1" applyAlignment="1">
      <alignment horizontal="center" vertical="center"/>
    </xf>
    <xf numFmtId="0" fontId="28" fillId="0" borderId="0" xfId="0" applyFont="1" applyFill="1" applyBorder="1" applyAlignment="1">
      <alignment horizontal="center" vertical="center" wrapText="1"/>
    </xf>
    <xf numFmtId="165" fontId="10" fillId="0" borderId="0" xfId="0" applyNumberFormat="1" applyFont="1" applyFill="1" applyBorder="1" applyAlignment="1">
      <alignment horizontal="center" vertical="center" wrapText="1"/>
    </xf>
    <xf numFmtId="3" fontId="10" fillId="0" borderId="0" xfId="0" applyNumberFormat="1" applyFont="1" applyFill="1" applyBorder="1" applyAlignment="1">
      <alignment horizontal="center" vertical="center" wrapText="1"/>
    </xf>
    <xf numFmtId="172" fontId="27" fillId="0" borderId="0" xfId="0" applyNumberFormat="1" applyFont="1" applyFill="1" applyAlignment="1">
      <alignment horizontal="center" vertical="center" wrapText="1"/>
    </xf>
    <xf numFmtId="3" fontId="0" fillId="0" borderId="0" xfId="0" applyNumberFormat="1" applyAlignment="1">
      <alignment vertical="center"/>
    </xf>
    <xf numFmtId="3" fontId="0" fillId="0" borderId="0" xfId="0" applyNumberFormat="1"/>
    <xf numFmtId="1" fontId="0" fillId="0" borderId="0" xfId="0" applyNumberFormat="1"/>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35" fillId="0" borderId="0" xfId="0" applyFont="1" applyFill="1" applyAlignment="1">
      <alignment horizontal="left"/>
    </xf>
    <xf numFmtId="0" fontId="35" fillId="0" borderId="0" xfId="0" applyFont="1" applyFill="1"/>
    <xf numFmtId="0" fontId="35" fillId="0" borderId="0" xfId="0" applyFont="1"/>
    <xf numFmtId="165" fontId="36" fillId="0" borderId="0" xfId="0" applyNumberFormat="1" applyFont="1"/>
    <xf numFmtId="165" fontId="0" fillId="0" borderId="0" xfId="0" applyNumberFormat="1"/>
    <xf numFmtId="0" fontId="35" fillId="0" borderId="0" xfId="0" applyFont="1" applyFill="1" applyAlignment="1">
      <alignment horizontal="left" vertical="center"/>
    </xf>
    <xf numFmtId="0" fontId="33" fillId="0" borderId="0" xfId="0" applyFont="1" applyFill="1" applyBorder="1" applyAlignment="1">
      <alignment horizontal="left" vertical="top" wrapText="1"/>
    </xf>
    <xf numFmtId="3" fontId="37" fillId="0" borderId="0" xfId="0" applyNumberFormat="1" applyFont="1" applyFill="1" applyBorder="1" applyAlignment="1">
      <alignment vertical="top" wrapText="1"/>
    </xf>
    <xf numFmtId="3" fontId="37" fillId="0" borderId="0" xfId="0" applyNumberFormat="1" applyFont="1" applyBorder="1" applyAlignment="1">
      <alignment vertical="top" wrapText="1"/>
    </xf>
    <xf numFmtId="0" fontId="2" fillId="0" borderId="0" xfId="0" applyFont="1" applyBorder="1" applyAlignment="1">
      <alignment vertical="top" wrapText="1"/>
    </xf>
    <xf numFmtId="0" fontId="35" fillId="0" borderId="0" xfId="0" applyFont="1" applyAlignment="1">
      <alignment horizontal="left"/>
    </xf>
    <xf numFmtId="165" fontId="35" fillId="0" borderId="0" xfId="0" applyNumberFormat="1" applyFont="1"/>
    <xf numFmtId="170" fontId="0" fillId="0" borderId="0" xfId="0" applyNumberFormat="1"/>
    <xf numFmtId="0" fontId="0" fillId="0" borderId="0" xfId="0" applyAlignment="1">
      <alignment horizontal="right"/>
    </xf>
    <xf numFmtId="0" fontId="11" fillId="0" borderId="0" xfId="1" applyFont="1" applyFill="1" applyAlignment="1"/>
    <xf numFmtId="0" fontId="12" fillId="0" borderId="0" xfId="1" applyFont="1" applyFill="1" applyAlignment="1">
      <alignment vertical="top"/>
    </xf>
    <xf numFmtId="166" fontId="15" fillId="0" borderId="0" xfId="1" applyNumberFormat="1" applyFont="1" applyAlignment="1">
      <alignment horizontal="center"/>
    </xf>
    <xf numFmtId="166" fontId="14" fillId="0" borderId="0" xfId="1" applyNumberFormat="1" applyFont="1" applyAlignment="1">
      <alignment horizontal="center"/>
    </xf>
    <xf numFmtId="166" fontId="15" fillId="0" borderId="6" xfId="1" applyNumberFormat="1" applyFont="1" applyBorder="1" applyAlignment="1">
      <alignment horizontal="center"/>
    </xf>
    <xf numFmtId="0" fontId="30" fillId="0" borderId="0" xfId="1" applyFont="1" applyAlignment="1">
      <alignment horizontal="center"/>
    </xf>
    <xf numFmtId="0" fontId="14" fillId="0" borderId="0" xfId="1" applyFont="1" applyAlignment="1">
      <alignment horizontal="center"/>
    </xf>
    <xf numFmtId="0" fontId="0" fillId="0" borderId="0" xfId="0" applyAlignment="1"/>
    <xf numFmtId="0" fontId="20" fillId="0" borderId="0" xfId="1" applyFont="1" applyAlignment="1">
      <alignment horizontal="center"/>
    </xf>
    <xf numFmtId="0" fontId="29" fillId="0" borderId="0" xfId="1" applyFont="1" applyAlignment="1">
      <alignment horizontal="center"/>
    </xf>
  </cellXfs>
  <cellStyles count="3">
    <cellStyle name="Normál" xfId="0" builtinId="0"/>
    <cellStyle name="Normál 2" xfId="1"/>
    <cellStyle name="Pénznem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tabSelected="1" zoomScale="85" zoomScaleNormal="85" workbookViewId="0">
      <selection activeCell="E18" sqref="E18"/>
    </sheetView>
  </sheetViews>
  <sheetFormatPr defaultRowHeight="14.4" x14ac:dyDescent="0.3"/>
  <cols>
    <col min="1" max="1" width="5.6640625" customWidth="1"/>
    <col min="2" max="2" width="10.6640625" customWidth="1"/>
    <col min="3" max="3" width="37.6640625" customWidth="1"/>
    <col min="4" max="4" width="15.6640625" customWidth="1"/>
  </cols>
  <sheetData>
    <row r="1" spans="1:4" ht="15.6" x14ac:dyDescent="0.3">
      <c r="A1" s="175"/>
      <c r="B1" s="175"/>
      <c r="C1" s="175"/>
      <c r="D1" s="175"/>
    </row>
    <row r="2" spans="1:4" x14ac:dyDescent="0.3">
      <c r="A2" s="176"/>
      <c r="B2" s="176"/>
      <c r="C2" s="176"/>
      <c r="D2" s="176"/>
    </row>
    <row r="3" spans="1:4" x14ac:dyDescent="0.3">
      <c r="A3" s="82"/>
      <c r="B3" s="82"/>
      <c r="C3" s="82"/>
      <c r="D3" s="82"/>
    </row>
    <row r="4" spans="1:4" x14ac:dyDescent="0.3">
      <c r="A4" s="83"/>
      <c r="B4" s="83"/>
      <c r="C4" s="83"/>
      <c r="D4" s="83"/>
    </row>
    <row r="5" spans="1:4" x14ac:dyDescent="0.3">
      <c r="A5" s="6"/>
      <c r="B5" s="7"/>
      <c r="C5" s="8"/>
      <c r="D5" s="8"/>
    </row>
    <row r="6" spans="1:4" x14ac:dyDescent="0.3">
      <c r="A6" s="9"/>
      <c r="B6" s="10"/>
      <c r="C6" s="10"/>
      <c r="D6" s="8"/>
    </row>
    <row r="7" spans="1:4" x14ac:dyDescent="0.3">
      <c r="A7" s="9"/>
      <c r="B7" s="7"/>
      <c r="C7" s="8"/>
      <c r="D7" s="8"/>
    </row>
    <row r="8" spans="1:4" x14ac:dyDescent="0.3">
      <c r="A8" s="11"/>
      <c r="B8" s="7"/>
      <c r="C8" s="8"/>
      <c r="D8" s="8"/>
    </row>
    <row r="9" spans="1:4" x14ac:dyDescent="0.3">
      <c r="A9" s="12"/>
      <c r="B9" s="7"/>
      <c r="C9" s="13"/>
      <c r="D9" s="9"/>
    </row>
    <row r="10" spans="1:4" ht="28.2" x14ac:dyDescent="0.5">
      <c r="A10" s="13"/>
      <c r="B10" s="14"/>
      <c r="C10" s="15" t="s">
        <v>58</v>
      </c>
      <c r="D10" s="16"/>
    </row>
    <row r="11" spans="1:4" x14ac:dyDescent="0.3">
      <c r="A11" s="12"/>
      <c r="B11" s="7"/>
      <c r="C11" s="8"/>
      <c r="D11" s="9"/>
    </row>
    <row r="12" spans="1:4" ht="15.6" x14ac:dyDescent="0.3">
      <c r="A12" s="12"/>
      <c r="B12" s="7"/>
      <c r="C12" s="101" t="s">
        <v>196</v>
      </c>
      <c r="D12" s="9"/>
    </row>
    <row r="13" spans="1:4" ht="15.6" x14ac:dyDescent="0.3">
      <c r="A13" s="12"/>
      <c r="B13" s="7"/>
      <c r="C13" s="115" t="s">
        <v>197</v>
      </c>
      <c r="D13" s="9"/>
    </row>
    <row r="14" spans="1:4" x14ac:dyDescent="0.3">
      <c r="A14" s="12"/>
      <c r="B14" s="7"/>
      <c r="C14" s="56"/>
      <c r="D14" s="9"/>
    </row>
    <row r="15" spans="1:4" ht="15.6" x14ac:dyDescent="0.3">
      <c r="A15" s="12"/>
      <c r="B15" s="7"/>
      <c r="C15" s="18"/>
      <c r="D15" s="9"/>
    </row>
    <row r="16" spans="1:4" ht="18" x14ac:dyDescent="0.35">
      <c r="A16" s="12"/>
      <c r="B16" s="7"/>
      <c r="C16" s="19"/>
      <c r="D16" s="9"/>
    </row>
    <row r="17" spans="1:4" ht="20.399999999999999" x14ac:dyDescent="0.35">
      <c r="A17" s="12"/>
      <c r="B17" s="7"/>
      <c r="C17" s="20" t="s">
        <v>206</v>
      </c>
      <c r="D17" s="9"/>
    </row>
    <row r="18" spans="1:4" x14ac:dyDescent="0.3">
      <c r="A18" s="12"/>
      <c r="B18" s="7"/>
      <c r="C18" s="13"/>
      <c r="D18" s="9"/>
    </row>
    <row r="19" spans="1:4" x14ac:dyDescent="0.3">
      <c r="A19" s="12"/>
      <c r="B19" s="7"/>
      <c r="C19" s="13"/>
      <c r="D19" s="9"/>
    </row>
  </sheetData>
  <mergeCells count="2">
    <mergeCell ref="A1:D1"/>
    <mergeCell ref="A2:D2"/>
  </mergeCells>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zoomScaleNormal="100" workbookViewId="0">
      <pane ySplit="1" topLeftCell="A2" activePane="bottomLeft" state="frozen"/>
      <selection pane="bottomLeft" activeCell="L4" sqref="L4"/>
    </sheetView>
  </sheetViews>
  <sheetFormatPr defaultColWidth="9.109375" defaultRowHeight="14.4" x14ac:dyDescent="0.3"/>
  <cols>
    <col min="1" max="1" width="5.6640625" style="69" customWidth="1"/>
    <col min="2" max="2" width="14.6640625" style="135" customWidth="1"/>
    <col min="3" max="3" width="36.6640625" style="69" customWidth="1"/>
    <col min="4" max="4" width="7.5546875" style="69" customWidth="1"/>
    <col min="5" max="5" width="6.6640625" style="69" customWidth="1"/>
    <col min="6" max="6" width="12.6640625" style="69" customWidth="1"/>
    <col min="7" max="7" width="11.5546875" style="69" customWidth="1"/>
    <col min="8" max="8" width="12.6640625" style="69" customWidth="1"/>
    <col min="9" max="9" width="12.33203125" style="69" customWidth="1"/>
    <col min="10" max="10" width="9.109375" style="69"/>
    <col min="11" max="11" width="10" style="69" bestFit="1" customWidth="1"/>
    <col min="12" max="16384" width="9.109375" style="69"/>
  </cols>
  <sheetData>
    <row r="1" spans="1:12" s="131" customFormat="1" ht="28.2" thickBot="1" x14ac:dyDescent="0.35">
      <c r="A1" s="130" t="s">
        <v>0</v>
      </c>
      <c r="B1" s="133" t="s">
        <v>33</v>
      </c>
      <c r="C1" s="130" t="s">
        <v>34</v>
      </c>
      <c r="D1" s="130" t="s">
        <v>1</v>
      </c>
      <c r="E1" s="130" t="s">
        <v>2</v>
      </c>
      <c r="F1" s="124" t="s">
        <v>3</v>
      </c>
      <c r="G1" s="124" t="s">
        <v>10</v>
      </c>
      <c r="H1" s="124" t="s">
        <v>5</v>
      </c>
      <c r="I1" s="124" t="s">
        <v>6</v>
      </c>
    </row>
    <row r="2" spans="1:12" ht="41.4" thickTop="1" x14ac:dyDescent="0.3">
      <c r="A2" s="67">
        <v>1</v>
      </c>
      <c r="B2" s="152" t="s">
        <v>54</v>
      </c>
      <c r="C2" s="104" t="s">
        <v>62</v>
      </c>
      <c r="D2" s="107">
        <v>5.97</v>
      </c>
      <c r="E2" s="144" t="s">
        <v>7</v>
      </c>
      <c r="F2" s="153"/>
      <c r="G2" s="154"/>
      <c r="H2" s="72"/>
      <c r="I2" s="96"/>
      <c r="K2" s="126"/>
      <c r="L2" s="126"/>
    </row>
    <row r="3" spans="1:12" x14ac:dyDescent="0.3">
      <c r="A3" s="116"/>
      <c r="B3" s="105"/>
      <c r="C3" s="75"/>
      <c r="D3" s="93"/>
      <c r="E3" s="93"/>
      <c r="F3" s="96"/>
      <c r="G3" s="72"/>
      <c r="H3" s="96"/>
      <c r="I3" s="96"/>
      <c r="K3" s="126"/>
      <c r="L3" s="126"/>
    </row>
    <row r="4" spans="1:12" ht="91.8" x14ac:dyDescent="0.3">
      <c r="A4" s="116">
        <v>2</v>
      </c>
      <c r="B4" s="105" t="s">
        <v>160</v>
      </c>
      <c r="C4" s="104" t="s">
        <v>161</v>
      </c>
      <c r="D4" s="93">
        <v>1</v>
      </c>
      <c r="E4" s="93" t="s">
        <v>9</v>
      </c>
      <c r="F4" s="96"/>
      <c r="G4" s="72"/>
      <c r="H4" s="96"/>
      <c r="I4" s="96"/>
      <c r="K4" s="126"/>
      <c r="L4" s="126"/>
    </row>
    <row r="5" spans="1:12" ht="16.5" customHeight="1" x14ac:dyDescent="0.3">
      <c r="A5" s="116"/>
      <c r="B5" s="105"/>
      <c r="C5" s="75" t="s">
        <v>12</v>
      </c>
      <c r="D5" s="111"/>
      <c r="E5" s="93"/>
      <c r="F5" s="96"/>
      <c r="G5" s="98"/>
      <c r="H5" s="96"/>
      <c r="I5" s="96"/>
    </row>
    <row r="6" spans="1:12" x14ac:dyDescent="0.3">
      <c r="A6" s="108"/>
      <c r="B6" s="134"/>
      <c r="C6" s="109" t="s">
        <v>8</v>
      </c>
      <c r="D6" s="110"/>
      <c r="E6" s="109"/>
      <c r="F6" s="94"/>
      <c r="G6" s="94"/>
      <c r="H6" s="94">
        <f>SUM(H2:H5)</f>
        <v>0</v>
      </c>
      <c r="I6" s="94">
        <f>SUM(I2:I5)</f>
        <v>0</v>
      </c>
    </row>
    <row r="7" spans="1:12" x14ac:dyDescent="0.3">
      <c r="A7" s="70"/>
      <c r="C7" s="70"/>
      <c r="D7" s="70"/>
      <c r="E7" s="70"/>
      <c r="F7" s="70"/>
      <c r="G7" s="70"/>
      <c r="H7" s="70"/>
      <c r="I7" s="70"/>
    </row>
    <row r="8" spans="1:12" x14ac:dyDescent="0.3">
      <c r="A8" s="70"/>
      <c r="D8" s="70"/>
      <c r="E8" s="70"/>
      <c r="F8" s="70"/>
      <c r="G8" s="70"/>
      <c r="H8" s="70"/>
      <c r="I8" s="70"/>
    </row>
    <row r="9" spans="1:12" x14ac:dyDescent="0.3">
      <c r="A9" s="70"/>
      <c r="C9" s="70"/>
      <c r="D9" s="70"/>
      <c r="E9" s="70"/>
      <c r="F9" s="70"/>
      <c r="G9" s="70"/>
      <c r="H9" s="70"/>
      <c r="I9" s="70"/>
    </row>
    <row r="10" spans="1:12" x14ac:dyDescent="0.3">
      <c r="A10" s="70"/>
      <c r="C10" s="70"/>
      <c r="D10" s="70"/>
      <c r="E10" s="70"/>
      <c r="F10" s="70"/>
      <c r="G10" s="70"/>
      <c r="H10" s="70"/>
      <c r="I10" s="70"/>
      <c r="K10" s="136"/>
    </row>
    <row r="11" spans="1:12" x14ac:dyDescent="0.3">
      <c r="A11" s="70"/>
      <c r="C11" s="76"/>
      <c r="D11" s="70"/>
      <c r="E11" s="70"/>
      <c r="F11" s="70"/>
      <c r="G11" s="70"/>
      <c r="H11" s="70"/>
      <c r="I11" s="70"/>
      <c r="K11" s="136"/>
    </row>
    <row r="12" spans="1:12" x14ac:dyDescent="0.3">
      <c r="A12" s="70"/>
      <c r="C12" s="77"/>
      <c r="D12" s="70"/>
      <c r="E12" s="70"/>
      <c r="F12" s="70"/>
      <c r="G12" s="70"/>
      <c r="H12" s="70"/>
      <c r="I12" s="70"/>
    </row>
    <row r="13" spans="1:12" x14ac:dyDescent="0.3">
      <c r="A13" s="70"/>
      <c r="C13" s="77"/>
      <c r="D13" s="70"/>
      <c r="E13" s="70"/>
      <c r="F13" s="70"/>
      <c r="G13" s="70"/>
      <c r="H13" s="70"/>
      <c r="I13" s="70"/>
    </row>
    <row r="14" spans="1:12" x14ac:dyDescent="0.3">
      <c r="C14" s="78"/>
    </row>
    <row r="15" spans="1:12" x14ac:dyDescent="0.3">
      <c r="C15" s="78"/>
    </row>
    <row r="16" spans="1:12" x14ac:dyDescent="0.3">
      <c r="C16" s="125"/>
    </row>
  </sheetData>
  <pageMargins left="0.7" right="0.7" top="0.75" bottom="0.75" header="0.3" footer="0.3"/>
  <pageSetup paperSize="9" orientation="portrait" horizontalDpi="4294967293"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Normal="100" workbookViewId="0">
      <pane ySplit="1" topLeftCell="A2" activePane="bottomLeft" state="frozen"/>
      <selection pane="bottomLeft" activeCell="N22" sqref="N22"/>
    </sheetView>
  </sheetViews>
  <sheetFormatPr defaultColWidth="9.109375" defaultRowHeight="14.4" x14ac:dyDescent="0.3"/>
  <cols>
    <col min="1" max="1" width="5.6640625" style="69" customWidth="1"/>
    <col min="2" max="2" width="14.6640625" style="69" customWidth="1"/>
    <col min="3" max="3" width="36.6640625" style="69" customWidth="1"/>
    <col min="4" max="4" width="7.5546875" style="69" customWidth="1"/>
    <col min="5" max="5" width="6.6640625" style="69" customWidth="1"/>
    <col min="6" max="6" width="11.33203125" style="69" customWidth="1"/>
    <col min="7" max="7" width="11.5546875" style="69" customWidth="1"/>
    <col min="8" max="8" width="11.44140625" style="69" customWidth="1"/>
    <col min="9" max="9" width="12.33203125" style="69" customWidth="1"/>
    <col min="10" max="16384" width="9.109375" style="69"/>
  </cols>
  <sheetData>
    <row r="1" spans="1:12" s="131" customFormat="1" ht="28.2" thickBot="1" x14ac:dyDescent="0.35">
      <c r="A1" s="130" t="s">
        <v>0</v>
      </c>
      <c r="B1" s="130" t="s">
        <v>33</v>
      </c>
      <c r="C1" s="130" t="s">
        <v>34</v>
      </c>
      <c r="D1" s="130" t="s">
        <v>1</v>
      </c>
      <c r="E1" s="130" t="s">
        <v>2</v>
      </c>
      <c r="F1" s="124" t="s">
        <v>3</v>
      </c>
      <c r="G1" s="124" t="s">
        <v>4</v>
      </c>
      <c r="H1" s="124" t="s">
        <v>5</v>
      </c>
      <c r="I1" s="124" t="s">
        <v>6</v>
      </c>
    </row>
    <row r="2" spans="1:12" ht="41.4" thickTop="1" x14ac:dyDescent="0.3">
      <c r="A2" s="67">
        <v>1</v>
      </c>
      <c r="B2" s="68" t="s">
        <v>89</v>
      </c>
      <c r="C2" s="75" t="s">
        <v>154</v>
      </c>
      <c r="D2" s="106">
        <v>611.97</v>
      </c>
      <c r="E2" s="116" t="s">
        <v>7</v>
      </c>
      <c r="F2" s="96"/>
      <c r="G2" s="74"/>
      <c r="H2" s="71"/>
      <c r="I2" s="71"/>
      <c r="J2" s="126"/>
      <c r="K2" s="126"/>
      <c r="L2" s="126"/>
    </row>
    <row r="3" spans="1:12" ht="16.5" customHeight="1" x14ac:dyDescent="0.3">
      <c r="A3" s="67"/>
      <c r="B3" s="103"/>
      <c r="C3" s="75" t="s">
        <v>12</v>
      </c>
      <c r="D3" s="113"/>
      <c r="E3" s="116"/>
      <c r="F3" s="96"/>
      <c r="G3" s="74"/>
      <c r="H3" s="71"/>
      <c r="I3" s="71"/>
      <c r="J3" s="126"/>
      <c r="K3" s="126"/>
      <c r="L3" s="126"/>
    </row>
    <row r="4" spans="1:12" ht="91.8" x14ac:dyDescent="0.3">
      <c r="A4" s="67">
        <v>2</v>
      </c>
      <c r="B4" s="68" t="s">
        <v>68</v>
      </c>
      <c r="C4" s="75" t="s">
        <v>83</v>
      </c>
      <c r="D4" s="106">
        <v>278.12</v>
      </c>
      <c r="E4" s="116" t="s">
        <v>7</v>
      </c>
      <c r="F4" s="96"/>
      <c r="G4" s="74"/>
      <c r="H4" s="71"/>
      <c r="I4" s="71"/>
      <c r="J4" s="126"/>
      <c r="K4" s="126"/>
      <c r="L4" s="126"/>
    </row>
    <row r="5" spans="1:12" ht="16.5" customHeight="1" x14ac:dyDescent="0.3">
      <c r="A5" s="67"/>
      <c r="B5" s="103"/>
      <c r="C5" s="75" t="s">
        <v>12</v>
      </c>
      <c r="D5" s="113"/>
      <c r="E5" s="116"/>
      <c r="F5" s="96"/>
      <c r="G5" s="74"/>
      <c r="H5" s="71"/>
      <c r="I5" s="71"/>
      <c r="J5" s="126"/>
      <c r="K5" s="126"/>
      <c r="L5" s="126"/>
    </row>
    <row r="6" spans="1:12" ht="91.8" x14ac:dyDescent="0.3">
      <c r="A6" s="67">
        <v>3</v>
      </c>
      <c r="B6" s="68" t="s">
        <v>172</v>
      </c>
      <c r="C6" s="75" t="s">
        <v>173</v>
      </c>
      <c r="D6" s="140">
        <v>42.37</v>
      </c>
      <c r="E6" s="116" t="s">
        <v>7</v>
      </c>
      <c r="F6" s="96"/>
      <c r="G6" s="97"/>
      <c r="H6" s="71"/>
      <c r="I6" s="71"/>
      <c r="K6" s="126"/>
      <c r="L6" s="126"/>
    </row>
    <row r="7" spans="1:12" ht="16.5" customHeight="1" x14ac:dyDescent="0.3">
      <c r="A7" s="67"/>
      <c r="B7" s="103"/>
      <c r="C7" s="75" t="s">
        <v>12</v>
      </c>
      <c r="D7" s="141"/>
      <c r="E7" s="116"/>
      <c r="F7" s="96"/>
      <c r="G7" s="97"/>
      <c r="H7" s="71"/>
      <c r="I7" s="71"/>
      <c r="K7" s="126"/>
      <c r="L7" s="126"/>
    </row>
    <row r="8" spans="1:12" ht="71.400000000000006" x14ac:dyDescent="0.3">
      <c r="A8" s="67">
        <v>4</v>
      </c>
      <c r="B8" s="103" t="s">
        <v>79</v>
      </c>
      <c r="C8" s="75" t="s">
        <v>81</v>
      </c>
      <c r="D8" s="107">
        <f>(D4+D6)*6</f>
        <v>1922.94</v>
      </c>
      <c r="E8" s="116" t="s">
        <v>9</v>
      </c>
      <c r="F8" s="96"/>
      <c r="G8" s="96"/>
      <c r="H8" s="71"/>
      <c r="I8" s="71"/>
      <c r="J8" s="126"/>
      <c r="K8" s="126"/>
      <c r="L8" s="126"/>
    </row>
    <row r="9" spans="1:12" x14ac:dyDescent="0.3">
      <c r="A9" s="67"/>
      <c r="B9" s="95"/>
      <c r="C9" s="75" t="s">
        <v>12</v>
      </c>
      <c r="D9" s="107"/>
      <c r="E9" s="116"/>
      <c r="F9" s="72"/>
      <c r="G9" s="74"/>
      <c r="H9" s="71"/>
      <c r="I9" s="71"/>
      <c r="J9" s="126"/>
      <c r="K9" s="126"/>
      <c r="L9" s="126"/>
    </row>
    <row r="10" spans="1:12" ht="81.599999999999994" x14ac:dyDescent="0.3">
      <c r="A10" s="67">
        <v>5</v>
      </c>
      <c r="B10" s="103" t="s">
        <v>67</v>
      </c>
      <c r="C10" s="75" t="s">
        <v>66</v>
      </c>
      <c r="D10" s="106">
        <v>145.11000000000001</v>
      </c>
      <c r="E10" s="116" t="s">
        <v>7</v>
      </c>
      <c r="F10" s="96"/>
      <c r="G10" s="74"/>
      <c r="H10" s="71"/>
      <c r="I10" s="71"/>
      <c r="J10" s="126"/>
      <c r="K10" s="126"/>
      <c r="L10" s="126"/>
    </row>
    <row r="11" spans="1:12" x14ac:dyDescent="0.3">
      <c r="A11" s="67"/>
      <c r="B11" s="103"/>
      <c r="C11" s="75" t="s">
        <v>12</v>
      </c>
      <c r="D11" s="106"/>
      <c r="E11" s="116"/>
      <c r="F11" s="96"/>
      <c r="G11" s="74"/>
      <c r="H11" s="71"/>
      <c r="I11" s="71"/>
      <c r="J11" s="126"/>
      <c r="K11" s="126"/>
      <c r="L11" s="126"/>
    </row>
    <row r="12" spans="1:12" ht="61.2" x14ac:dyDescent="0.3">
      <c r="A12" s="67">
        <v>6</v>
      </c>
      <c r="B12" s="103" t="s">
        <v>78</v>
      </c>
      <c r="C12" s="75" t="s">
        <v>80</v>
      </c>
      <c r="D12" s="107">
        <f>$D$10</f>
        <v>145.11000000000001</v>
      </c>
      <c r="E12" s="116" t="s">
        <v>7</v>
      </c>
      <c r="F12" s="96"/>
      <c r="G12" s="96"/>
      <c r="H12" s="71"/>
      <c r="I12" s="71"/>
      <c r="J12" s="126"/>
      <c r="K12" s="126"/>
      <c r="L12" s="126"/>
    </row>
    <row r="13" spans="1:12" x14ac:dyDescent="0.3">
      <c r="A13" s="67"/>
      <c r="B13" s="95"/>
      <c r="C13" s="75" t="s">
        <v>12</v>
      </c>
      <c r="D13" s="107"/>
      <c r="E13" s="116"/>
      <c r="F13" s="72"/>
      <c r="G13" s="74"/>
      <c r="H13" s="71"/>
      <c r="I13" s="71"/>
      <c r="J13" s="126"/>
      <c r="K13" s="126"/>
      <c r="L13" s="126"/>
    </row>
    <row r="14" spans="1:12" ht="51" x14ac:dyDescent="0.3">
      <c r="A14" s="67">
        <v>7</v>
      </c>
      <c r="B14" s="68" t="s">
        <v>75</v>
      </c>
      <c r="C14" s="75" t="s">
        <v>74</v>
      </c>
      <c r="D14" s="107">
        <f>$D$10</f>
        <v>145.11000000000001</v>
      </c>
      <c r="E14" s="116" t="s">
        <v>7</v>
      </c>
      <c r="F14" s="96"/>
      <c r="G14" s="74"/>
      <c r="H14" s="71"/>
      <c r="I14" s="71"/>
      <c r="J14" s="126"/>
      <c r="K14" s="126"/>
      <c r="L14" s="126"/>
    </row>
    <row r="15" spans="1:12" x14ac:dyDescent="0.3">
      <c r="A15" s="67"/>
      <c r="B15" s="68"/>
      <c r="C15" s="75" t="s">
        <v>12</v>
      </c>
      <c r="D15" s="114"/>
      <c r="E15" s="68"/>
      <c r="F15" s="96"/>
      <c r="G15" s="74"/>
      <c r="H15" s="112"/>
      <c r="I15" s="112"/>
      <c r="J15" s="126"/>
      <c r="K15" s="126"/>
      <c r="L15" s="126"/>
    </row>
    <row r="16" spans="1:12" ht="71.400000000000006" x14ac:dyDescent="0.3">
      <c r="A16" s="67">
        <v>8</v>
      </c>
      <c r="B16" s="68" t="s">
        <v>85</v>
      </c>
      <c r="C16" s="75" t="s">
        <v>76</v>
      </c>
      <c r="D16" s="107">
        <f>$D$10</f>
        <v>145.11000000000001</v>
      </c>
      <c r="E16" s="116" t="s">
        <v>7</v>
      </c>
      <c r="F16" s="96"/>
      <c r="G16" s="74"/>
      <c r="H16" s="71"/>
      <c r="I16" s="71"/>
      <c r="J16" s="126"/>
      <c r="K16" s="126"/>
      <c r="L16" s="126"/>
    </row>
    <row r="17" spans="1:12" x14ac:dyDescent="0.3">
      <c r="A17" s="67"/>
      <c r="B17" s="68"/>
      <c r="C17" s="75" t="s">
        <v>12</v>
      </c>
      <c r="D17" s="114"/>
      <c r="E17" s="68"/>
      <c r="F17" s="96"/>
      <c r="G17" s="74"/>
      <c r="H17" s="112"/>
      <c r="I17" s="112"/>
      <c r="J17" s="126"/>
      <c r="K17" s="126"/>
      <c r="L17" s="126"/>
    </row>
    <row r="18" spans="1:12" ht="91.8" x14ac:dyDescent="0.3">
      <c r="A18" s="67">
        <v>9</v>
      </c>
      <c r="B18" s="68" t="s">
        <v>84</v>
      </c>
      <c r="C18" s="75" t="s">
        <v>77</v>
      </c>
      <c r="D18" s="106">
        <f>$D$10</f>
        <v>145.11000000000001</v>
      </c>
      <c r="E18" s="116" t="s">
        <v>7</v>
      </c>
      <c r="F18" s="96"/>
      <c r="G18" s="96"/>
      <c r="H18" s="71"/>
      <c r="I18" s="71"/>
      <c r="J18" s="126"/>
      <c r="K18" s="126"/>
      <c r="L18" s="126"/>
    </row>
    <row r="19" spans="1:12" x14ac:dyDescent="0.3">
      <c r="A19" s="67"/>
      <c r="B19" s="68"/>
      <c r="C19" s="75" t="s">
        <v>12</v>
      </c>
      <c r="D19" s="113"/>
      <c r="E19" s="116"/>
      <c r="F19" s="96"/>
      <c r="G19" s="74"/>
      <c r="H19" s="71"/>
      <c r="I19" s="71"/>
      <c r="J19" s="126"/>
      <c r="K19" s="126"/>
      <c r="L19" s="126"/>
    </row>
    <row r="20" spans="1:12" ht="81.599999999999994" x14ac:dyDescent="0.3">
      <c r="A20" s="67">
        <v>10</v>
      </c>
      <c r="B20" s="103" t="s">
        <v>155</v>
      </c>
      <c r="C20" s="75" t="s">
        <v>156</v>
      </c>
      <c r="D20" s="106">
        <v>611.97</v>
      </c>
      <c r="E20" s="116" t="s">
        <v>7</v>
      </c>
      <c r="F20" s="96"/>
      <c r="G20" s="74"/>
      <c r="H20" s="71"/>
      <c r="I20" s="71"/>
      <c r="J20" s="126"/>
      <c r="K20" s="126"/>
      <c r="L20" s="126"/>
    </row>
    <row r="21" spans="1:12" x14ac:dyDescent="0.3">
      <c r="A21" s="67"/>
      <c r="B21" s="103"/>
      <c r="C21" s="75" t="s">
        <v>12</v>
      </c>
      <c r="D21" s="141"/>
      <c r="E21" s="116"/>
      <c r="F21" s="96"/>
      <c r="G21" s="97"/>
      <c r="H21" s="71"/>
      <c r="I21" s="71"/>
      <c r="J21" s="126"/>
      <c r="K21" s="126"/>
      <c r="L21" s="126"/>
    </row>
    <row r="22" spans="1:12" ht="61.2" x14ac:dyDescent="0.3">
      <c r="A22" s="67">
        <v>11</v>
      </c>
      <c r="B22" s="103" t="s">
        <v>158</v>
      </c>
      <c r="C22" s="75" t="s">
        <v>159</v>
      </c>
      <c r="D22" s="107">
        <f>$D$20*6</f>
        <v>3671.82</v>
      </c>
      <c r="E22" s="116" t="s">
        <v>9</v>
      </c>
      <c r="F22" s="96"/>
      <c r="G22" s="96"/>
      <c r="H22" s="71"/>
      <c r="I22" s="71"/>
      <c r="J22" s="126"/>
      <c r="K22" s="126"/>
      <c r="L22" s="126"/>
    </row>
    <row r="23" spans="1:12" x14ac:dyDescent="0.3">
      <c r="A23" s="67"/>
      <c r="B23" s="95"/>
      <c r="C23" s="75" t="s">
        <v>12</v>
      </c>
      <c r="D23" s="93"/>
      <c r="E23" s="116"/>
      <c r="F23" s="72"/>
      <c r="G23" s="74"/>
      <c r="H23" s="71"/>
      <c r="I23" s="71"/>
      <c r="J23" s="126"/>
      <c r="K23" s="126"/>
      <c r="L23" s="126"/>
    </row>
    <row r="24" spans="1:12" ht="61.2" x14ac:dyDescent="0.3">
      <c r="A24" s="67">
        <v>12</v>
      </c>
      <c r="B24" s="103" t="s">
        <v>157</v>
      </c>
      <c r="C24" s="75" t="s">
        <v>198</v>
      </c>
      <c r="D24" s="142">
        <f>$D$20</f>
        <v>611.97</v>
      </c>
      <c r="E24" s="116" t="s">
        <v>7</v>
      </c>
      <c r="F24" s="96"/>
      <c r="G24" s="74"/>
      <c r="H24" s="71"/>
      <c r="I24" s="71"/>
      <c r="J24" s="126"/>
      <c r="K24" s="126"/>
      <c r="L24" s="126"/>
    </row>
    <row r="25" spans="1:12" x14ac:dyDescent="0.3">
      <c r="A25" s="67"/>
      <c r="B25" s="103"/>
      <c r="C25" s="75" t="s">
        <v>12</v>
      </c>
      <c r="D25" s="141"/>
      <c r="E25" s="116"/>
      <c r="F25" s="96"/>
      <c r="G25" s="97"/>
      <c r="H25" s="71"/>
      <c r="I25" s="71"/>
      <c r="J25" s="126"/>
      <c r="K25" s="126"/>
      <c r="L25" s="126"/>
    </row>
    <row r="26" spans="1:12" ht="71.400000000000006" x14ac:dyDescent="0.3">
      <c r="A26" s="67">
        <v>13</v>
      </c>
      <c r="B26" s="103" t="s">
        <v>158</v>
      </c>
      <c r="C26" s="75" t="s">
        <v>199</v>
      </c>
      <c r="D26" s="107">
        <f>$D$24*6</f>
        <v>3671.82</v>
      </c>
      <c r="E26" s="116" t="s">
        <v>9</v>
      </c>
      <c r="F26" s="96"/>
      <c r="G26" s="96"/>
      <c r="H26" s="71"/>
      <c r="I26" s="71"/>
      <c r="J26" s="126"/>
      <c r="K26" s="126"/>
      <c r="L26" s="126"/>
    </row>
    <row r="27" spans="1:12" x14ac:dyDescent="0.3">
      <c r="A27" s="67"/>
      <c r="B27" s="95"/>
      <c r="C27" s="75" t="s">
        <v>12</v>
      </c>
      <c r="D27" s="93"/>
      <c r="E27" s="116"/>
      <c r="F27" s="72"/>
      <c r="G27" s="74"/>
      <c r="H27" s="71"/>
      <c r="I27" s="71"/>
      <c r="J27" s="126"/>
      <c r="K27" s="126"/>
      <c r="L27" s="126"/>
    </row>
    <row r="28" spans="1:12" ht="30.6" x14ac:dyDescent="0.3">
      <c r="A28" s="67">
        <v>14</v>
      </c>
      <c r="B28" s="103" t="s">
        <v>200</v>
      </c>
      <c r="C28" s="75" t="s">
        <v>201</v>
      </c>
      <c r="D28" s="107">
        <f>$D$24*2</f>
        <v>1223.94</v>
      </c>
      <c r="E28" s="116" t="s">
        <v>7</v>
      </c>
      <c r="F28" s="96"/>
      <c r="G28" s="96"/>
      <c r="H28" s="71"/>
      <c r="I28" s="71"/>
      <c r="K28" s="126"/>
      <c r="L28" s="126"/>
    </row>
    <row r="29" spans="1:12" x14ac:dyDescent="0.3">
      <c r="A29" s="67"/>
      <c r="B29" s="95"/>
      <c r="C29" s="75" t="s">
        <v>12</v>
      </c>
      <c r="D29" s="155"/>
      <c r="E29" s="116"/>
      <c r="F29" s="96"/>
      <c r="G29" s="97"/>
      <c r="H29" s="71"/>
      <c r="I29" s="71"/>
      <c r="K29" s="126"/>
      <c r="L29" s="126"/>
    </row>
    <row r="30" spans="1:12" ht="40.799999999999997" x14ac:dyDescent="0.3">
      <c r="A30" s="116">
        <v>15</v>
      </c>
      <c r="B30" s="103" t="s">
        <v>202</v>
      </c>
      <c r="C30" s="75" t="s">
        <v>203</v>
      </c>
      <c r="D30" s="107">
        <v>86.3</v>
      </c>
      <c r="E30" s="116" t="s">
        <v>13</v>
      </c>
      <c r="F30" s="96"/>
      <c r="G30" s="74"/>
      <c r="H30" s="71"/>
      <c r="I30" s="71"/>
      <c r="K30" s="126"/>
      <c r="L30" s="126"/>
    </row>
    <row r="31" spans="1:12" x14ac:dyDescent="0.3">
      <c r="A31" s="116"/>
      <c r="B31" s="95"/>
      <c r="C31" s="75" t="s">
        <v>12</v>
      </c>
      <c r="D31" s="116"/>
      <c r="E31" s="116"/>
      <c r="F31" s="96"/>
      <c r="G31" s="74"/>
      <c r="H31" s="71"/>
      <c r="I31" s="71"/>
    </row>
    <row r="32" spans="1:12" s="137" customFormat="1" ht="13.8" x14ac:dyDescent="0.3">
      <c r="A32" s="108"/>
      <c r="B32" s="109"/>
      <c r="C32" s="109" t="s">
        <v>8</v>
      </c>
      <c r="D32" s="110"/>
      <c r="E32" s="109"/>
      <c r="F32" s="94"/>
      <c r="G32" s="94"/>
      <c r="H32" s="94">
        <f>SUM(H2:H31)</f>
        <v>0</v>
      </c>
      <c r="I32" s="94">
        <f>SUM(I2:I31)</f>
        <v>0</v>
      </c>
    </row>
    <row r="33" spans="1:9" x14ac:dyDescent="0.3">
      <c r="A33" s="70"/>
      <c r="B33" s="70"/>
      <c r="C33" s="70"/>
      <c r="D33" s="70"/>
      <c r="E33" s="70"/>
      <c r="F33" s="70"/>
      <c r="G33" s="70"/>
      <c r="H33" s="70"/>
      <c r="I33" s="70"/>
    </row>
    <row r="34" spans="1:9" x14ac:dyDescent="0.3">
      <c r="A34" s="70"/>
      <c r="B34" s="70"/>
      <c r="C34" s="70"/>
      <c r="D34" s="70"/>
      <c r="E34" s="70"/>
      <c r="F34" s="70"/>
      <c r="G34" s="70"/>
      <c r="H34" s="70"/>
      <c r="I34" s="70"/>
    </row>
    <row r="35" spans="1:9" x14ac:dyDescent="0.3">
      <c r="A35" s="70"/>
      <c r="B35" s="70"/>
      <c r="C35" s="70"/>
      <c r="D35" s="70"/>
      <c r="E35" s="70"/>
      <c r="F35" s="70"/>
      <c r="G35" s="70"/>
      <c r="H35" s="70"/>
      <c r="I35" s="70"/>
    </row>
    <row r="36" spans="1:9" x14ac:dyDescent="0.3">
      <c r="A36" s="70"/>
      <c r="B36" s="70"/>
      <c r="C36" s="70"/>
      <c r="D36" s="70"/>
      <c r="E36" s="70"/>
      <c r="F36" s="70"/>
      <c r="G36" s="70"/>
      <c r="H36" s="70"/>
      <c r="I36" s="70"/>
    </row>
    <row r="37" spans="1:9" x14ac:dyDescent="0.3">
      <c r="A37" s="70"/>
      <c r="B37" s="70"/>
      <c r="C37" s="70"/>
      <c r="D37" s="70"/>
      <c r="E37" s="70"/>
      <c r="F37" s="70"/>
      <c r="G37" s="70"/>
      <c r="H37" s="70"/>
      <c r="I37" s="70"/>
    </row>
    <row r="38" spans="1:9" x14ac:dyDescent="0.3">
      <c r="A38" s="70"/>
      <c r="B38" s="70"/>
      <c r="C38" s="70"/>
      <c r="D38" s="70"/>
      <c r="E38" s="70"/>
      <c r="F38" s="70"/>
      <c r="G38" s="70"/>
      <c r="H38" s="70"/>
      <c r="I38" s="70"/>
    </row>
    <row r="39" spans="1:9" x14ac:dyDescent="0.3">
      <c r="A39" s="70"/>
      <c r="B39" s="70"/>
      <c r="C39" s="70"/>
      <c r="D39" s="70"/>
      <c r="E39" s="70"/>
      <c r="F39" s="70"/>
      <c r="G39" s="70"/>
      <c r="H39" s="70"/>
      <c r="I39" s="70"/>
    </row>
  </sheetData>
  <pageMargins left="0.7" right="0.7" top="0.75" bottom="0.75" header="0.3" footer="0.3"/>
  <pageSetup paperSize="9" orientation="portrait" horizontalDpi="4294967293"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workbookViewId="0">
      <selection activeCell="H14" sqref="H14"/>
    </sheetView>
  </sheetViews>
  <sheetFormatPr defaultColWidth="9.109375" defaultRowHeight="14.4" x14ac:dyDescent="0.3"/>
  <cols>
    <col min="1" max="1" width="5.6640625" style="69" customWidth="1"/>
    <col min="2" max="2" width="36.6640625" style="69" customWidth="1"/>
    <col min="3" max="3" width="7.5546875" style="69" customWidth="1"/>
    <col min="4" max="4" width="6.6640625" style="69" customWidth="1"/>
    <col min="5" max="5" width="11.33203125" style="69" customWidth="1"/>
    <col min="6" max="6" width="11.5546875" style="69" customWidth="1"/>
    <col min="7" max="7" width="11.44140625" style="69" customWidth="1"/>
    <col min="8" max="8" width="12.33203125" style="69" customWidth="1"/>
    <col min="9" max="9" width="9.109375" style="69"/>
    <col min="10" max="10" width="11.33203125" style="69" bestFit="1" customWidth="1"/>
    <col min="11" max="11" width="10.88671875" style="69" bestFit="1" customWidth="1"/>
    <col min="12" max="16384" width="9.109375" style="69"/>
  </cols>
  <sheetData>
    <row r="1" spans="1:12" ht="27.6" x14ac:dyDescent="0.3">
      <c r="A1" s="128" t="s">
        <v>0</v>
      </c>
      <c r="B1" s="128" t="s">
        <v>34</v>
      </c>
      <c r="C1" s="128" t="s">
        <v>1</v>
      </c>
      <c r="D1" s="128" t="s">
        <v>2</v>
      </c>
      <c r="E1" s="129" t="s">
        <v>3</v>
      </c>
      <c r="F1" s="129" t="s">
        <v>4</v>
      </c>
      <c r="G1" s="129" t="s">
        <v>5</v>
      </c>
      <c r="H1" s="129" t="s">
        <v>6</v>
      </c>
    </row>
    <row r="2" spans="1:12" ht="81.599999999999994" x14ac:dyDescent="0.3">
      <c r="A2" s="67">
        <v>1</v>
      </c>
      <c r="B2" s="75" t="s">
        <v>174</v>
      </c>
      <c r="C2" s="140">
        <v>1</v>
      </c>
      <c r="D2" s="116" t="s">
        <v>151</v>
      </c>
      <c r="E2" s="96"/>
      <c r="F2" s="74"/>
      <c r="G2" s="71"/>
      <c r="H2" s="71"/>
      <c r="J2" s="126"/>
      <c r="K2" s="126"/>
      <c r="L2" s="126"/>
    </row>
    <row r="3" spans="1:12" x14ac:dyDescent="0.3">
      <c r="A3" s="67"/>
      <c r="B3" s="143" t="s">
        <v>12</v>
      </c>
      <c r="C3" s="75"/>
      <c r="D3" s="93"/>
      <c r="E3" s="116"/>
      <c r="F3" s="72"/>
      <c r="G3" s="97"/>
      <c r="H3" s="71"/>
      <c r="J3" s="126"/>
      <c r="K3" s="126"/>
      <c r="L3" s="126"/>
    </row>
    <row r="4" spans="1:12" ht="40.799999999999997" x14ac:dyDescent="0.3">
      <c r="A4" s="67">
        <v>2</v>
      </c>
      <c r="B4" s="75" t="s">
        <v>195</v>
      </c>
      <c r="C4" s="140">
        <v>1</v>
      </c>
      <c r="D4" s="116" t="s">
        <v>151</v>
      </c>
      <c r="E4" s="96"/>
      <c r="F4" s="74"/>
      <c r="G4" s="71"/>
      <c r="H4" s="71"/>
      <c r="J4" s="126"/>
      <c r="K4" s="126"/>
      <c r="L4" s="126"/>
    </row>
    <row r="5" spans="1:12" x14ac:dyDescent="0.3">
      <c r="A5" s="67"/>
      <c r="B5" s="143" t="s">
        <v>12</v>
      </c>
      <c r="C5" s="75"/>
      <c r="D5" s="93"/>
      <c r="E5" s="116"/>
      <c r="F5" s="72"/>
      <c r="G5" s="97"/>
      <c r="H5" s="71"/>
    </row>
    <row r="6" spans="1:12" s="137" customFormat="1" ht="13.8" x14ac:dyDescent="0.3">
      <c r="A6" s="108"/>
      <c r="B6" s="109" t="s">
        <v>8</v>
      </c>
      <c r="C6" s="110"/>
      <c r="D6" s="109"/>
      <c r="E6" s="94"/>
      <c r="F6" s="94"/>
      <c r="G6" s="94">
        <f>SUM(G2:G5)</f>
        <v>0</v>
      </c>
      <c r="H6" s="94">
        <f>SUM(H2:H5)</f>
        <v>0</v>
      </c>
    </row>
    <row r="7" spans="1:12" x14ac:dyDescent="0.3">
      <c r="A7" s="70"/>
      <c r="B7" s="70"/>
      <c r="C7" s="70"/>
      <c r="D7" s="70"/>
      <c r="E7" s="70"/>
      <c r="F7" s="70"/>
      <c r="G7" s="70"/>
      <c r="H7" s="70"/>
    </row>
    <row r="8" spans="1:12" x14ac:dyDescent="0.3">
      <c r="A8" s="70"/>
      <c r="B8" s="70"/>
      <c r="C8" s="70"/>
      <c r="D8" s="70"/>
      <c r="E8" s="70"/>
      <c r="F8" s="70"/>
      <c r="G8" s="70"/>
      <c r="H8" s="70"/>
    </row>
    <row r="9" spans="1:12" x14ac:dyDescent="0.3">
      <c r="A9" s="70"/>
      <c r="B9" s="70"/>
      <c r="C9" s="70"/>
      <c r="D9" s="70"/>
      <c r="E9" s="70"/>
      <c r="F9" s="70"/>
      <c r="G9" s="70"/>
      <c r="H9" s="70"/>
    </row>
    <row r="10" spans="1:12" x14ac:dyDescent="0.3">
      <c r="A10" s="70"/>
      <c r="B10" s="70"/>
      <c r="C10" s="70"/>
      <c r="D10" s="70"/>
      <c r="E10" s="70"/>
      <c r="F10" s="70"/>
      <c r="G10" s="70"/>
      <c r="H10" s="70"/>
    </row>
    <row r="11" spans="1:12" x14ac:dyDescent="0.3">
      <c r="A11" s="70"/>
      <c r="B11" s="70"/>
      <c r="C11" s="70"/>
      <c r="D11" s="70"/>
      <c r="E11" s="70"/>
      <c r="F11" s="70"/>
      <c r="G11" s="70"/>
      <c r="H11" s="70"/>
    </row>
    <row r="12" spans="1:12" x14ac:dyDescent="0.3">
      <c r="A12" s="70"/>
      <c r="B12" s="70"/>
      <c r="C12" s="70"/>
      <c r="D12" s="70"/>
      <c r="E12" s="70"/>
      <c r="F12" s="70"/>
      <c r="G12" s="70"/>
      <c r="H12" s="70"/>
    </row>
    <row r="13" spans="1:12" x14ac:dyDescent="0.3">
      <c r="A13" s="70"/>
      <c r="B13" s="70"/>
      <c r="C13" s="70"/>
      <c r="D13" s="70"/>
      <c r="E13" s="70"/>
      <c r="F13" s="70"/>
      <c r="G13" s="70"/>
      <c r="H13" s="7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6"/>
  <sheetViews>
    <sheetView zoomScaleNormal="100" workbookViewId="0">
      <pane ySplit="1" topLeftCell="A81" activePane="bottomLeft" state="frozen"/>
      <selection pane="bottomLeft" activeCell="K91" sqref="K91"/>
    </sheetView>
  </sheetViews>
  <sheetFormatPr defaultColWidth="9.109375" defaultRowHeight="14.4" x14ac:dyDescent="0.3"/>
  <cols>
    <col min="1" max="1" width="5.6640625" style="69" customWidth="1"/>
    <col min="2" max="2" width="14.6640625" style="69" customWidth="1"/>
    <col min="3" max="3" width="36.6640625" style="69" customWidth="1"/>
    <col min="4" max="4" width="7.5546875" style="69" customWidth="1"/>
    <col min="5" max="5" width="6.6640625" style="69" customWidth="1"/>
    <col min="6" max="6" width="11.33203125" style="69" customWidth="1"/>
    <col min="7" max="7" width="11.5546875" style="69" customWidth="1"/>
    <col min="8" max="8" width="11.44140625" style="69" customWidth="1"/>
    <col min="9" max="9" width="12.33203125" style="69" customWidth="1"/>
    <col min="10" max="16384" width="9.109375" style="69"/>
  </cols>
  <sheetData>
    <row r="1" spans="1:12" ht="28.2" thickBot="1" x14ac:dyDescent="0.35">
      <c r="A1" s="138" t="s">
        <v>0</v>
      </c>
      <c r="B1" s="138" t="s">
        <v>33</v>
      </c>
      <c r="C1" s="138" t="s">
        <v>34</v>
      </c>
      <c r="D1" s="138" t="s">
        <v>1</v>
      </c>
      <c r="E1" s="138" t="s">
        <v>2</v>
      </c>
      <c r="F1" s="139" t="s">
        <v>3</v>
      </c>
      <c r="G1" s="139" t="s">
        <v>4</v>
      </c>
      <c r="H1" s="139" t="s">
        <v>5</v>
      </c>
      <c r="I1" s="139" t="s">
        <v>6</v>
      </c>
    </row>
    <row r="2" spans="1:12" ht="41.4" thickTop="1" x14ac:dyDescent="0.3">
      <c r="A2" s="67">
        <v>1</v>
      </c>
      <c r="B2" s="68" t="s">
        <v>54</v>
      </c>
      <c r="C2" s="75" t="s">
        <v>99</v>
      </c>
      <c r="D2" s="102">
        <v>6.19</v>
      </c>
      <c r="E2" s="116" t="s">
        <v>7</v>
      </c>
      <c r="F2" s="96"/>
      <c r="G2" s="72"/>
      <c r="H2" s="71"/>
      <c r="I2" s="71"/>
      <c r="K2" s="126"/>
      <c r="L2" s="126"/>
    </row>
    <row r="3" spans="1:12" x14ac:dyDescent="0.3">
      <c r="A3" s="67"/>
      <c r="B3" s="68"/>
      <c r="C3" s="75"/>
      <c r="D3" s="102"/>
      <c r="E3" s="116"/>
      <c r="F3" s="99"/>
      <c r="G3" s="99"/>
      <c r="H3" s="71"/>
      <c r="I3" s="71"/>
      <c r="K3" s="126"/>
      <c r="L3" s="126"/>
    </row>
    <row r="4" spans="1:12" ht="40.799999999999997" x14ac:dyDescent="0.3">
      <c r="A4" s="67">
        <v>2</v>
      </c>
      <c r="B4" s="103" t="s">
        <v>100</v>
      </c>
      <c r="C4" s="104" t="s">
        <v>101</v>
      </c>
      <c r="D4" s="107">
        <v>8.73</v>
      </c>
      <c r="E4" s="116" t="s">
        <v>7</v>
      </c>
      <c r="F4" s="72"/>
      <c r="G4" s="74"/>
      <c r="H4" s="71"/>
      <c r="I4" s="71"/>
      <c r="K4" s="126"/>
      <c r="L4" s="126"/>
    </row>
    <row r="5" spans="1:12" x14ac:dyDescent="0.3">
      <c r="A5" s="67"/>
      <c r="B5" s="95"/>
      <c r="C5" s="75"/>
      <c r="D5" s="93"/>
      <c r="E5" s="116"/>
      <c r="F5" s="72"/>
      <c r="G5" s="97"/>
      <c r="H5" s="71"/>
      <c r="I5" s="71"/>
      <c r="K5" s="126"/>
      <c r="L5" s="126"/>
    </row>
    <row r="6" spans="1:12" ht="40.799999999999997" x14ac:dyDescent="0.3">
      <c r="A6" s="67">
        <v>3</v>
      </c>
      <c r="B6" s="103" t="s">
        <v>102</v>
      </c>
      <c r="C6" s="104" t="s">
        <v>103</v>
      </c>
      <c r="D6" s="107">
        <v>19.133333333300001</v>
      </c>
      <c r="E6" s="116" t="s">
        <v>7</v>
      </c>
      <c r="F6" s="72"/>
      <c r="G6" s="74"/>
      <c r="H6" s="71"/>
      <c r="I6" s="71"/>
      <c r="K6" s="126"/>
      <c r="L6" s="126"/>
    </row>
    <row r="7" spans="1:12" x14ac:dyDescent="0.3">
      <c r="A7" s="67"/>
      <c r="B7" s="95"/>
      <c r="C7" s="75"/>
      <c r="D7" s="93"/>
      <c r="E7" s="116"/>
      <c r="F7" s="96"/>
      <c r="G7" s="74"/>
      <c r="H7" s="71"/>
      <c r="I7" s="71"/>
      <c r="K7" s="126"/>
      <c r="L7" s="126"/>
    </row>
    <row r="8" spans="1:12" ht="40.799999999999997" x14ac:dyDescent="0.3">
      <c r="A8" s="67">
        <v>4</v>
      </c>
      <c r="B8" s="103" t="s">
        <v>104</v>
      </c>
      <c r="C8" s="75" t="s">
        <v>105</v>
      </c>
      <c r="D8" s="107">
        <v>3</v>
      </c>
      <c r="E8" s="116" t="s">
        <v>9</v>
      </c>
      <c r="F8" s="96"/>
      <c r="G8" s="74"/>
      <c r="H8" s="71"/>
      <c r="I8" s="71"/>
      <c r="K8" s="126"/>
      <c r="L8" s="126"/>
    </row>
    <row r="9" spans="1:12" x14ac:dyDescent="0.3">
      <c r="A9" s="67"/>
      <c r="B9" s="95"/>
      <c r="C9" s="75"/>
      <c r="D9" s="93"/>
      <c r="E9" s="116"/>
      <c r="F9" s="96"/>
      <c r="G9" s="74"/>
      <c r="H9" s="71"/>
      <c r="I9" s="71"/>
      <c r="K9" s="126"/>
      <c r="L9" s="126"/>
    </row>
    <row r="10" spans="1:12" ht="81.599999999999994" x14ac:dyDescent="0.3">
      <c r="A10" s="67">
        <v>5</v>
      </c>
      <c r="B10" s="103" t="s">
        <v>175</v>
      </c>
      <c r="C10" s="75" t="s">
        <v>176</v>
      </c>
      <c r="D10" s="107">
        <v>17.21</v>
      </c>
      <c r="E10" s="116" t="s">
        <v>7</v>
      </c>
      <c r="F10" s="72"/>
      <c r="G10" s="74"/>
      <c r="H10" s="71"/>
      <c r="I10" s="71"/>
      <c r="K10" s="126"/>
      <c r="L10" s="126"/>
    </row>
    <row r="11" spans="1:12" x14ac:dyDescent="0.3">
      <c r="A11" s="67"/>
      <c r="B11" s="95"/>
      <c r="C11" s="75"/>
      <c r="D11" s="93"/>
      <c r="E11" s="116"/>
      <c r="F11" s="72"/>
      <c r="G11" s="97"/>
      <c r="H11" s="71"/>
      <c r="I11" s="71"/>
      <c r="K11" s="126"/>
      <c r="L11" s="126"/>
    </row>
    <row r="12" spans="1:12" ht="91.8" x14ac:dyDescent="0.3">
      <c r="A12" s="67">
        <v>6</v>
      </c>
      <c r="B12" s="68" t="s">
        <v>177</v>
      </c>
      <c r="C12" s="104" t="s">
        <v>178</v>
      </c>
      <c r="D12" s="102">
        <v>25.89</v>
      </c>
      <c r="E12" s="116" t="s">
        <v>7</v>
      </c>
      <c r="F12" s="96"/>
      <c r="G12" s="72"/>
      <c r="H12" s="71"/>
      <c r="I12" s="71"/>
      <c r="K12" s="126"/>
      <c r="L12" s="126"/>
    </row>
    <row r="13" spans="1:12" x14ac:dyDescent="0.3">
      <c r="A13" s="67"/>
      <c r="B13" s="95"/>
      <c r="C13" s="75" t="s">
        <v>12</v>
      </c>
      <c r="D13" s="93"/>
      <c r="E13" s="116"/>
      <c r="F13" s="72"/>
      <c r="G13" s="97"/>
      <c r="H13" s="71"/>
      <c r="I13" s="71"/>
      <c r="K13" s="126"/>
      <c r="L13" s="126"/>
    </row>
    <row r="14" spans="1:12" ht="112.2" x14ac:dyDescent="0.3">
      <c r="A14" s="67">
        <v>7</v>
      </c>
      <c r="B14" s="103" t="s">
        <v>179</v>
      </c>
      <c r="C14" s="75" t="s">
        <v>180</v>
      </c>
      <c r="D14" s="107">
        <v>3</v>
      </c>
      <c r="E14" s="116" t="s">
        <v>9</v>
      </c>
      <c r="F14" s="72"/>
      <c r="G14" s="74"/>
      <c r="H14" s="71"/>
      <c r="I14" s="71"/>
      <c r="K14" s="126"/>
      <c r="L14" s="126"/>
    </row>
    <row r="15" spans="1:12" x14ac:dyDescent="0.3">
      <c r="A15" s="67"/>
      <c r="B15" s="95"/>
      <c r="C15" s="75" t="s">
        <v>12</v>
      </c>
      <c r="D15" s="93"/>
      <c r="E15" s="116"/>
      <c r="F15" s="72"/>
      <c r="G15" s="97"/>
      <c r="H15" s="71"/>
      <c r="I15" s="71"/>
      <c r="K15" s="126"/>
      <c r="L15" s="126"/>
    </row>
    <row r="16" spans="1:12" ht="51" x14ac:dyDescent="0.3">
      <c r="A16" s="67">
        <v>8</v>
      </c>
      <c r="B16" s="105" t="s">
        <v>181</v>
      </c>
      <c r="C16" s="104" t="s">
        <v>73</v>
      </c>
      <c r="D16" s="107">
        <f>D12</f>
        <v>25.89</v>
      </c>
      <c r="E16" s="93" t="s">
        <v>7</v>
      </c>
      <c r="F16" s="72"/>
      <c r="G16" s="72"/>
      <c r="H16" s="96"/>
      <c r="I16" s="96"/>
      <c r="K16" s="126"/>
      <c r="L16" s="126"/>
    </row>
    <row r="17" spans="1:12" x14ac:dyDescent="0.3">
      <c r="A17" s="67"/>
      <c r="B17" s="95"/>
      <c r="C17" s="75" t="s">
        <v>12</v>
      </c>
      <c r="D17" s="93"/>
      <c r="E17" s="116"/>
      <c r="F17" s="72"/>
      <c r="G17" s="97"/>
      <c r="H17" s="71"/>
      <c r="I17" s="71"/>
      <c r="K17" s="126"/>
      <c r="L17" s="126"/>
    </row>
    <row r="18" spans="1:12" ht="71.400000000000006" x14ac:dyDescent="0.3">
      <c r="A18" s="67">
        <v>9</v>
      </c>
      <c r="B18" s="105" t="s">
        <v>182</v>
      </c>
      <c r="C18" s="104" t="s">
        <v>183</v>
      </c>
      <c r="D18" s="107">
        <f>D16</f>
        <v>25.89</v>
      </c>
      <c r="E18" s="93" t="s">
        <v>7</v>
      </c>
      <c r="F18" s="72"/>
      <c r="G18" s="72"/>
      <c r="H18" s="96"/>
      <c r="I18" s="96"/>
      <c r="K18" s="126"/>
      <c r="L18" s="126"/>
    </row>
    <row r="19" spans="1:12" x14ac:dyDescent="0.3">
      <c r="A19" s="67"/>
      <c r="B19" s="95"/>
      <c r="C19" s="75" t="s">
        <v>12</v>
      </c>
      <c r="D19" s="93"/>
      <c r="E19" s="116"/>
      <c r="F19" s="72"/>
      <c r="G19" s="97"/>
      <c r="H19" s="71"/>
      <c r="I19" s="71"/>
      <c r="K19" s="126"/>
      <c r="L19" s="126"/>
    </row>
    <row r="20" spans="1:12" ht="40.799999999999997" x14ac:dyDescent="0.3">
      <c r="A20" s="67">
        <v>10</v>
      </c>
      <c r="B20" s="105" t="s">
        <v>38</v>
      </c>
      <c r="C20" s="75" t="s">
        <v>142</v>
      </c>
      <c r="D20" s="107">
        <v>8.34</v>
      </c>
      <c r="E20" s="93" t="s">
        <v>7</v>
      </c>
      <c r="F20" s="72"/>
      <c r="G20" s="72"/>
      <c r="H20" s="96"/>
      <c r="I20" s="96"/>
      <c r="K20" s="126"/>
      <c r="L20" s="126"/>
    </row>
    <row r="21" spans="1:12" x14ac:dyDescent="0.3">
      <c r="A21" s="67"/>
      <c r="B21" s="95"/>
      <c r="C21" s="75" t="s">
        <v>12</v>
      </c>
      <c r="D21" s="93"/>
      <c r="E21" s="116"/>
      <c r="F21" s="72"/>
      <c r="G21" s="97"/>
      <c r="H21" s="71"/>
      <c r="I21" s="71"/>
      <c r="K21" s="126"/>
      <c r="L21" s="126"/>
    </row>
    <row r="22" spans="1:12" ht="102" x14ac:dyDescent="0.3">
      <c r="A22" s="67">
        <v>11</v>
      </c>
      <c r="B22" s="103" t="s">
        <v>106</v>
      </c>
      <c r="C22" s="104" t="s">
        <v>107</v>
      </c>
      <c r="D22" s="107">
        <v>5</v>
      </c>
      <c r="E22" s="116" t="s">
        <v>90</v>
      </c>
      <c r="F22" s="72"/>
      <c r="G22" s="74"/>
      <c r="H22" s="71"/>
      <c r="I22" s="71"/>
      <c r="K22" s="126"/>
      <c r="L22" s="126"/>
    </row>
    <row r="23" spans="1:12" x14ac:dyDescent="0.3">
      <c r="A23" s="67"/>
      <c r="B23" s="95"/>
      <c r="C23" s="75" t="s">
        <v>12</v>
      </c>
      <c r="D23" s="93"/>
      <c r="E23" s="116"/>
      <c r="F23" s="72"/>
      <c r="G23" s="97"/>
      <c r="H23" s="71"/>
      <c r="I23" s="71"/>
      <c r="K23" s="126"/>
      <c r="L23" s="126"/>
    </row>
    <row r="24" spans="1:12" ht="71.400000000000006" x14ac:dyDescent="0.3">
      <c r="A24" s="67">
        <v>12</v>
      </c>
      <c r="B24" s="103" t="s">
        <v>108</v>
      </c>
      <c r="C24" s="104" t="s">
        <v>109</v>
      </c>
      <c r="D24" s="107">
        <v>1</v>
      </c>
      <c r="E24" s="116" t="s">
        <v>9</v>
      </c>
      <c r="F24" s="72"/>
      <c r="G24" s="74"/>
      <c r="H24" s="71"/>
      <c r="I24" s="71"/>
      <c r="K24" s="126"/>
      <c r="L24" s="126"/>
    </row>
    <row r="25" spans="1:12" x14ac:dyDescent="0.3">
      <c r="A25" s="67"/>
      <c r="B25" s="95"/>
      <c r="C25" s="75" t="s">
        <v>12</v>
      </c>
      <c r="D25" s="93"/>
      <c r="E25" s="116"/>
      <c r="F25" s="72"/>
      <c r="G25" s="97"/>
      <c r="H25" s="71"/>
      <c r="I25" s="71"/>
      <c r="K25" s="126"/>
      <c r="L25" s="126"/>
    </row>
    <row r="26" spans="1:12" ht="71.400000000000006" x14ac:dyDescent="0.3">
      <c r="A26" s="67">
        <v>13</v>
      </c>
      <c r="B26" s="103" t="s">
        <v>110</v>
      </c>
      <c r="C26" s="75" t="s">
        <v>111</v>
      </c>
      <c r="D26" s="107">
        <v>8.73</v>
      </c>
      <c r="E26" s="116" t="s">
        <v>7</v>
      </c>
      <c r="F26" s="72"/>
      <c r="G26" s="74"/>
      <c r="H26" s="71"/>
      <c r="I26" s="71"/>
      <c r="K26" s="126"/>
      <c r="L26" s="126"/>
    </row>
    <row r="27" spans="1:12" x14ac:dyDescent="0.3">
      <c r="A27" s="67"/>
      <c r="B27" s="95"/>
      <c r="C27" s="75" t="s">
        <v>12</v>
      </c>
      <c r="D27" s="93"/>
      <c r="E27" s="116"/>
      <c r="F27" s="72"/>
      <c r="G27" s="97"/>
      <c r="H27" s="71"/>
      <c r="I27" s="71"/>
      <c r="K27" s="126"/>
      <c r="L27" s="126"/>
    </row>
    <row r="28" spans="1:12" ht="51" x14ac:dyDescent="0.3">
      <c r="A28" s="67">
        <v>14</v>
      </c>
      <c r="B28" s="103" t="s">
        <v>112</v>
      </c>
      <c r="C28" s="104" t="s">
        <v>113</v>
      </c>
      <c r="D28" s="107">
        <f>D32+D34</f>
        <v>11.82</v>
      </c>
      <c r="E28" s="116" t="s">
        <v>7</v>
      </c>
      <c r="F28" s="72"/>
      <c r="G28" s="74"/>
      <c r="H28" s="71"/>
      <c r="I28" s="71"/>
      <c r="K28" s="126"/>
      <c r="L28" s="126"/>
    </row>
    <row r="29" spans="1:12" x14ac:dyDescent="0.3">
      <c r="A29" s="67"/>
      <c r="B29" s="95"/>
      <c r="C29" s="75" t="s">
        <v>12</v>
      </c>
      <c r="D29" s="93"/>
      <c r="E29" s="116"/>
      <c r="F29" s="72"/>
      <c r="G29" s="97"/>
      <c r="H29" s="71"/>
      <c r="I29" s="71"/>
      <c r="K29" s="126"/>
      <c r="L29" s="126"/>
    </row>
    <row r="30" spans="1:12" ht="81.599999999999994" x14ac:dyDescent="0.3">
      <c r="A30" s="67">
        <v>15</v>
      </c>
      <c r="B30" s="103" t="s">
        <v>114</v>
      </c>
      <c r="C30" s="104" t="s">
        <v>115</v>
      </c>
      <c r="D30" s="107">
        <f>D28</f>
        <v>11.82</v>
      </c>
      <c r="E30" s="116" t="s">
        <v>7</v>
      </c>
      <c r="F30" s="72"/>
      <c r="G30" s="74"/>
      <c r="H30" s="71"/>
      <c r="I30" s="71"/>
      <c r="K30" s="126"/>
      <c r="L30" s="126"/>
    </row>
    <row r="31" spans="1:12" x14ac:dyDescent="0.3">
      <c r="A31" s="67"/>
      <c r="B31" s="95"/>
      <c r="C31" s="75" t="s">
        <v>12</v>
      </c>
      <c r="D31" s="93"/>
      <c r="E31" s="116"/>
      <c r="F31" s="72"/>
      <c r="G31" s="97"/>
      <c r="H31" s="71"/>
      <c r="I31" s="71"/>
      <c r="K31" s="126"/>
      <c r="L31" s="126"/>
    </row>
    <row r="32" spans="1:12" ht="91.8" x14ac:dyDescent="0.3">
      <c r="A32" s="67">
        <v>16</v>
      </c>
      <c r="B32" s="103" t="s">
        <v>116</v>
      </c>
      <c r="C32" s="104" t="s">
        <v>117</v>
      </c>
      <c r="D32" s="107">
        <v>8.73</v>
      </c>
      <c r="E32" s="116" t="s">
        <v>7</v>
      </c>
      <c r="F32" s="72"/>
      <c r="G32" s="74"/>
      <c r="H32" s="71"/>
      <c r="I32" s="71"/>
      <c r="K32" s="126"/>
      <c r="L32" s="126"/>
    </row>
    <row r="33" spans="1:12" x14ac:dyDescent="0.3">
      <c r="A33" s="67"/>
      <c r="B33" s="95"/>
      <c r="C33" s="75" t="s">
        <v>12</v>
      </c>
      <c r="D33" s="93"/>
      <c r="E33" s="116"/>
      <c r="F33" s="72"/>
      <c r="G33" s="97"/>
      <c r="H33" s="71"/>
      <c r="I33" s="71"/>
      <c r="K33" s="126"/>
      <c r="L33" s="126"/>
    </row>
    <row r="34" spans="1:12" ht="102" x14ac:dyDescent="0.3">
      <c r="A34" s="67">
        <v>17</v>
      </c>
      <c r="B34" s="103" t="s">
        <v>118</v>
      </c>
      <c r="C34" s="104" t="s">
        <v>119</v>
      </c>
      <c r="D34" s="107">
        <v>3.09</v>
      </c>
      <c r="E34" s="116" t="s">
        <v>7</v>
      </c>
      <c r="F34" s="72"/>
      <c r="G34" s="74"/>
      <c r="H34" s="71"/>
      <c r="I34" s="71"/>
      <c r="K34" s="126"/>
      <c r="L34" s="126"/>
    </row>
    <row r="35" spans="1:12" x14ac:dyDescent="0.3">
      <c r="A35" s="67"/>
      <c r="B35" s="95"/>
      <c r="C35" s="75" t="s">
        <v>12</v>
      </c>
      <c r="D35" s="93"/>
      <c r="E35" s="116"/>
      <c r="F35" s="72"/>
      <c r="G35" s="97"/>
      <c r="H35" s="71"/>
      <c r="I35" s="71"/>
      <c r="K35" s="126"/>
      <c r="L35" s="126"/>
    </row>
    <row r="36" spans="1:12" ht="102" x14ac:dyDescent="0.3">
      <c r="A36" s="67">
        <v>18</v>
      </c>
      <c r="B36" s="103" t="s">
        <v>120</v>
      </c>
      <c r="C36" s="104" t="s">
        <v>121</v>
      </c>
      <c r="D36" s="107">
        <f>D26</f>
        <v>8.73</v>
      </c>
      <c r="E36" s="116" t="s">
        <v>7</v>
      </c>
      <c r="F36" s="72"/>
      <c r="G36" s="74"/>
      <c r="H36" s="71"/>
      <c r="I36" s="71"/>
      <c r="K36" s="126"/>
      <c r="L36" s="126"/>
    </row>
    <row r="37" spans="1:12" x14ac:dyDescent="0.3">
      <c r="A37" s="67"/>
      <c r="B37" s="95"/>
      <c r="C37" s="75" t="s">
        <v>12</v>
      </c>
      <c r="D37" s="93"/>
      <c r="E37" s="116"/>
      <c r="F37" s="72"/>
      <c r="G37" s="97"/>
      <c r="H37" s="71"/>
      <c r="I37" s="71"/>
      <c r="K37" s="126"/>
      <c r="L37" s="126"/>
    </row>
    <row r="38" spans="1:12" ht="112.2" x14ac:dyDescent="0.3">
      <c r="A38" s="67">
        <v>19</v>
      </c>
      <c r="B38" s="103" t="s">
        <v>122</v>
      </c>
      <c r="C38" s="75" t="s">
        <v>123</v>
      </c>
      <c r="D38" s="107">
        <v>13.74</v>
      </c>
      <c r="E38" s="116" t="s">
        <v>7</v>
      </c>
      <c r="F38" s="72"/>
      <c r="G38" s="74"/>
      <c r="H38" s="71"/>
      <c r="I38" s="71"/>
      <c r="K38" s="126"/>
      <c r="L38" s="126"/>
    </row>
    <row r="39" spans="1:12" x14ac:dyDescent="0.3">
      <c r="A39" s="67"/>
      <c r="B39" s="95"/>
      <c r="C39" s="75" t="s">
        <v>12</v>
      </c>
      <c r="D39" s="93"/>
      <c r="E39" s="116"/>
      <c r="F39" s="72"/>
      <c r="G39" s="97"/>
      <c r="H39" s="71"/>
      <c r="I39" s="71"/>
      <c r="K39" s="126"/>
      <c r="L39" s="126"/>
    </row>
    <row r="40" spans="1:12" ht="81.599999999999994" x14ac:dyDescent="0.3">
      <c r="A40" s="67">
        <v>20</v>
      </c>
      <c r="B40" s="103" t="s">
        <v>124</v>
      </c>
      <c r="C40" s="104" t="s">
        <v>184</v>
      </c>
      <c r="D40" s="107">
        <v>1</v>
      </c>
      <c r="E40" s="116" t="s">
        <v>9</v>
      </c>
      <c r="F40" s="72"/>
      <c r="G40" s="74"/>
      <c r="H40" s="71"/>
      <c r="I40" s="71"/>
      <c r="K40" s="126"/>
      <c r="L40" s="126"/>
    </row>
    <row r="41" spans="1:12" x14ac:dyDescent="0.3">
      <c r="A41" s="67"/>
      <c r="B41" s="95"/>
      <c r="C41" s="75" t="s">
        <v>12</v>
      </c>
      <c r="D41" s="93"/>
      <c r="E41" s="116"/>
      <c r="F41" s="72"/>
      <c r="G41" s="97"/>
      <c r="H41" s="71"/>
      <c r="I41" s="71"/>
      <c r="K41" s="126"/>
      <c r="L41" s="126"/>
    </row>
    <row r="42" spans="1:12" ht="81.599999999999994" x14ac:dyDescent="0.3">
      <c r="A42" s="67">
        <v>21</v>
      </c>
      <c r="B42" s="103" t="s">
        <v>124</v>
      </c>
      <c r="C42" s="104" t="s">
        <v>125</v>
      </c>
      <c r="D42" s="107">
        <v>2</v>
      </c>
      <c r="E42" s="116" t="s">
        <v>9</v>
      </c>
      <c r="F42" s="72"/>
      <c r="G42" s="74"/>
      <c r="H42" s="71"/>
      <c r="I42" s="71"/>
      <c r="K42" s="126"/>
      <c r="L42" s="126"/>
    </row>
    <row r="43" spans="1:12" x14ac:dyDescent="0.3">
      <c r="A43" s="67"/>
      <c r="B43" s="95"/>
      <c r="C43" s="75" t="s">
        <v>12</v>
      </c>
      <c r="D43" s="93"/>
      <c r="E43" s="116"/>
      <c r="F43" s="72"/>
      <c r="G43" s="97"/>
      <c r="H43" s="71"/>
      <c r="I43" s="71"/>
      <c r="K43" s="126"/>
      <c r="L43" s="126"/>
    </row>
    <row r="44" spans="1:12" ht="61.2" x14ac:dyDescent="0.3">
      <c r="A44" s="67">
        <v>22</v>
      </c>
      <c r="B44" s="103" t="s">
        <v>126</v>
      </c>
      <c r="C44" s="75" t="s">
        <v>127</v>
      </c>
      <c r="D44" s="107">
        <v>1</v>
      </c>
      <c r="E44" s="116" t="s">
        <v>9</v>
      </c>
      <c r="F44" s="72"/>
      <c r="G44" s="74"/>
      <c r="H44" s="71"/>
      <c r="I44" s="71"/>
      <c r="K44" s="126"/>
      <c r="L44" s="126"/>
    </row>
    <row r="45" spans="1:12" x14ac:dyDescent="0.3">
      <c r="A45" s="67"/>
      <c r="B45" s="95"/>
      <c r="C45" s="75" t="s">
        <v>12</v>
      </c>
      <c r="D45" s="93"/>
      <c r="E45" s="116"/>
      <c r="F45" s="72"/>
      <c r="G45" s="97"/>
      <c r="H45" s="71"/>
      <c r="I45" s="71"/>
      <c r="K45" s="126"/>
      <c r="L45" s="126"/>
    </row>
    <row r="46" spans="1:12" ht="81.599999999999994" x14ac:dyDescent="0.3">
      <c r="A46" s="67">
        <v>23</v>
      </c>
      <c r="B46" s="103" t="s">
        <v>128</v>
      </c>
      <c r="C46" s="75" t="s">
        <v>129</v>
      </c>
      <c r="D46" s="107">
        <v>1</v>
      </c>
      <c r="E46" s="116" t="s">
        <v>9</v>
      </c>
      <c r="F46" s="72"/>
      <c r="G46" s="74"/>
      <c r="H46" s="71"/>
      <c r="I46" s="71"/>
      <c r="K46" s="126"/>
      <c r="L46" s="126"/>
    </row>
    <row r="47" spans="1:12" x14ac:dyDescent="0.3">
      <c r="A47" s="67"/>
      <c r="B47" s="95"/>
      <c r="C47" s="75" t="s">
        <v>12</v>
      </c>
      <c r="D47" s="93"/>
      <c r="E47" s="116"/>
      <c r="F47" s="72"/>
      <c r="G47" s="97"/>
      <c r="H47" s="71"/>
      <c r="I47" s="71"/>
      <c r="K47" s="126"/>
      <c r="L47" s="126"/>
    </row>
    <row r="48" spans="1:12" ht="51" x14ac:dyDescent="0.3">
      <c r="A48" s="67">
        <v>22</v>
      </c>
      <c r="B48" s="103" t="s">
        <v>130</v>
      </c>
      <c r="C48" s="75" t="s">
        <v>131</v>
      </c>
      <c r="D48" s="107">
        <v>1</v>
      </c>
      <c r="E48" s="116" t="s">
        <v>9</v>
      </c>
      <c r="F48" s="72"/>
      <c r="G48" s="74"/>
      <c r="H48" s="71"/>
      <c r="I48" s="71"/>
      <c r="K48" s="126"/>
      <c r="L48" s="126"/>
    </row>
    <row r="49" spans="1:12" x14ac:dyDescent="0.3">
      <c r="A49" s="67"/>
      <c r="B49" s="95"/>
      <c r="C49" s="75" t="s">
        <v>12</v>
      </c>
      <c r="D49" s="93"/>
      <c r="E49" s="116"/>
      <c r="F49" s="72"/>
      <c r="G49" s="97"/>
      <c r="H49" s="71"/>
      <c r="I49" s="71"/>
      <c r="K49" s="126"/>
      <c r="L49" s="126"/>
    </row>
    <row r="50" spans="1:12" ht="51" x14ac:dyDescent="0.3">
      <c r="A50" s="67">
        <v>24</v>
      </c>
      <c r="B50" s="103" t="s">
        <v>132</v>
      </c>
      <c r="C50" s="75" t="s">
        <v>133</v>
      </c>
      <c r="D50" s="107">
        <v>1</v>
      </c>
      <c r="E50" s="116" t="s">
        <v>9</v>
      </c>
      <c r="F50" s="72"/>
      <c r="G50" s="74"/>
      <c r="H50" s="71"/>
      <c r="I50" s="71"/>
      <c r="K50" s="126"/>
      <c r="L50" s="126"/>
    </row>
    <row r="51" spans="1:12" x14ac:dyDescent="0.3">
      <c r="A51" s="67"/>
      <c r="B51" s="95"/>
      <c r="C51" s="75" t="s">
        <v>12</v>
      </c>
      <c r="D51" s="93"/>
      <c r="E51" s="116"/>
      <c r="F51" s="72"/>
      <c r="G51" s="97"/>
      <c r="H51" s="71"/>
      <c r="I51" s="71"/>
      <c r="K51" s="126"/>
      <c r="L51" s="126"/>
    </row>
    <row r="52" spans="1:12" ht="51" x14ac:dyDescent="0.3">
      <c r="A52" s="67">
        <v>25</v>
      </c>
      <c r="B52" s="103" t="s">
        <v>134</v>
      </c>
      <c r="C52" s="75" t="s">
        <v>135</v>
      </c>
      <c r="D52" s="107">
        <v>2</v>
      </c>
      <c r="E52" s="116" t="s">
        <v>9</v>
      </c>
      <c r="F52" s="72"/>
      <c r="G52" s="74"/>
      <c r="H52" s="71"/>
      <c r="I52" s="71"/>
      <c r="K52" s="126"/>
      <c r="L52" s="126"/>
    </row>
    <row r="53" spans="1:12" x14ac:dyDescent="0.3">
      <c r="A53" s="67"/>
      <c r="B53" s="95"/>
      <c r="C53" s="75" t="s">
        <v>12</v>
      </c>
      <c r="D53" s="93"/>
      <c r="E53" s="116"/>
      <c r="F53" s="72"/>
      <c r="G53" s="97"/>
      <c r="H53" s="71"/>
      <c r="I53" s="71"/>
      <c r="K53" s="126"/>
      <c r="L53" s="126"/>
    </row>
    <row r="54" spans="1:12" ht="112.2" x14ac:dyDescent="0.3">
      <c r="A54" s="67">
        <v>26</v>
      </c>
      <c r="B54" s="103" t="s">
        <v>136</v>
      </c>
      <c r="C54" s="75" t="s">
        <v>137</v>
      </c>
      <c r="D54" s="107">
        <v>41.56</v>
      </c>
      <c r="E54" s="116" t="s">
        <v>7</v>
      </c>
      <c r="F54" s="72"/>
      <c r="G54" s="74"/>
      <c r="H54" s="71"/>
      <c r="I54" s="71"/>
      <c r="K54" s="126"/>
      <c r="L54" s="126"/>
    </row>
    <row r="55" spans="1:12" x14ac:dyDescent="0.3">
      <c r="A55" s="67"/>
      <c r="B55" s="95"/>
      <c r="C55" s="75" t="s">
        <v>12</v>
      </c>
      <c r="D55" s="93"/>
      <c r="E55" s="116"/>
      <c r="F55" s="72"/>
      <c r="G55" s="97"/>
      <c r="H55" s="71"/>
      <c r="I55" s="71"/>
      <c r="K55" s="126"/>
      <c r="L55" s="126"/>
    </row>
    <row r="56" spans="1:12" ht="91.8" x14ac:dyDescent="0.3">
      <c r="A56" s="67">
        <v>27</v>
      </c>
      <c r="B56" s="103" t="s">
        <v>138</v>
      </c>
      <c r="C56" s="75" t="s">
        <v>139</v>
      </c>
      <c r="D56" s="107">
        <f>D54</f>
        <v>41.56</v>
      </c>
      <c r="E56" s="116" t="s">
        <v>7</v>
      </c>
      <c r="F56" s="72"/>
      <c r="G56" s="74"/>
      <c r="H56" s="71"/>
      <c r="I56" s="71"/>
      <c r="K56" s="126"/>
      <c r="L56" s="126"/>
    </row>
    <row r="57" spans="1:12" x14ac:dyDescent="0.3">
      <c r="A57" s="67"/>
      <c r="B57" s="95"/>
      <c r="C57" s="75" t="s">
        <v>12</v>
      </c>
      <c r="D57" s="93"/>
      <c r="E57" s="116"/>
      <c r="F57" s="72"/>
      <c r="G57" s="97"/>
      <c r="H57" s="71"/>
      <c r="I57" s="71"/>
      <c r="K57" s="126"/>
      <c r="L57" s="126"/>
    </row>
    <row r="58" spans="1:12" ht="122.4" x14ac:dyDescent="0.3">
      <c r="A58" s="67">
        <v>28</v>
      </c>
      <c r="B58" s="103" t="s">
        <v>140</v>
      </c>
      <c r="C58" s="75" t="s">
        <v>141</v>
      </c>
      <c r="D58" s="107">
        <f>D54</f>
        <v>41.56</v>
      </c>
      <c r="E58" s="116" t="s">
        <v>7</v>
      </c>
      <c r="F58" s="72"/>
      <c r="G58" s="74"/>
      <c r="H58" s="71"/>
      <c r="I58" s="71"/>
      <c r="K58" s="126"/>
      <c r="L58" s="126"/>
    </row>
    <row r="59" spans="1:12" x14ac:dyDescent="0.3">
      <c r="A59" s="67"/>
      <c r="B59" s="95"/>
      <c r="C59" s="75" t="s">
        <v>12</v>
      </c>
      <c r="D59" s="93"/>
      <c r="E59" s="116"/>
      <c r="F59" s="72"/>
      <c r="G59" s="97"/>
      <c r="H59" s="71"/>
      <c r="I59" s="71"/>
      <c r="K59" s="126"/>
      <c r="L59" s="126"/>
    </row>
    <row r="60" spans="1:12" ht="51" x14ac:dyDescent="0.3">
      <c r="A60" s="67">
        <v>29</v>
      </c>
      <c r="B60" s="103" t="s">
        <v>193</v>
      </c>
      <c r="C60" s="75" t="s">
        <v>194</v>
      </c>
      <c r="D60" s="107">
        <v>5.18</v>
      </c>
      <c r="E60" s="116" t="s">
        <v>7</v>
      </c>
      <c r="F60" s="72"/>
      <c r="G60" s="74"/>
      <c r="H60" s="71"/>
      <c r="I60" s="71"/>
      <c r="K60" s="126"/>
      <c r="L60" s="126"/>
    </row>
    <row r="61" spans="1:12" x14ac:dyDescent="0.3">
      <c r="A61" s="67"/>
      <c r="B61" s="95"/>
      <c r="C61" s="75" t="s">
        <v>12</v>
      </c>
      <c r="D61" s="93"/>
      <c r="E61" s="116"/>
      <c r="F61" s="72"/>
      <c r="G61" s="97"/>
      <c r="H61" s="71"/>
      <c r="I61" s="71"/>
      <c r="K61" s="126"/>
      <c r="L61" s="126"/>
    </row>
    <row r="62" spans="1:12" ht="61.2" x14ac:dyDescent="0.3">
      <c r="A62" s="67">
        <v>30</v>
      </c>
      <c r="B62" s="103" t="s">
        <v>86</v>
      </c>
      <c r="C62" s="75" t="s">
        <v>143</v>
      </c>
      <c r="D62" s="107">
        <f>30.42*0.35</f>
        <v>10.647</v>
      </c>
      <c r="E62" s="116" t="s">
        <v>11</v>
      </c>
      <c r="F62" s="72"/>
      <c r="G62" s="74"/>
      <c r="H62" s="71"/>
      <c r="I62" s="71"/>
      <c r="K62" s="126"/>
      <c r="L62" s="126"/>
    </row>
    <row r="63" spans="1:12" x14ac:dyDescent="0.3">
      <c r="A63" s="67"/>
      <c r="B63" s="95"/>
      <c r="C63" s="75" t="s">
        <v>12</v>
      </c>
      <c r="D63" s="93"/>
      <c r="E63" s="116"/>
      <c r="F63" s="72"/>
      <c r="G63" s="97"/>
      <c r="H63" s="71"/>
      <c r="I63" s="71"/>
      <c r="K63" s="126"/>
      <c r="L63" s="126"/>
    </row>
    <row r="64" spans="1:12" ht="51" x14ac:dyDescent="0.3">
      <c r="A64" s="67">
        <v>31</v>
      </c>
      <c r="B64" s="103" t="s">
        <v>94</v>
      </c>
      <c r="C64" s="75" t="s">
        <v>93</v>
      </c>
      <c r="D64" s="107">
        <f>30.42*0.25*1.15</f>
        <v>8.7457499999999992</v>
      </c>
      <c r="E64" s="116" t="s">
        <v>11</v>
      </c>
      <c r="F64" s="72"/>
      <c r="G64" s="74"/>
      <c r="H64" s="71"/>
      <c r="I64" s="71"/>
      <c r="K64" s="126"/>
      <c r="L64" s="126"/>
    </row>
    <row r="65" spans="1:12" x14ac:dyDescent="0.3">
      <c r="A65" s="67"/>
      <c r="B65" s="95"/>
      <c r="C65" s="75" t="s">
        <v>12</v>
      </c>
      <c r="D65" s="93"/>
      <c r="E65" s="116"/>
      <c r="F65" s="72"/>
      <c r="G65" s="97"/>
      <c r="H65" s="71"/>
      <c r="I65" s="71"/>
      <c r="K65" s="126"/>
      <c r="L65" s="126"/>
    </row>
    <row r="66" spans="1:12" ht="40.799999999999997" x14ac:dyDescent="0.3">
      <c r="A66" s="67">
        <v>32</v>
      </c>
      <c r="B66" s="103" t="s">
        <v>144</v>
      </c>
      <c r="C66" s="75" t="s">
        <v>95</v>
      </c>
      <c r="D66" s="107">
        <f>D64</f>
        <v>8.7457499999999992</v>
      </c>
      <c r="E66" s="116" t="s">
        <v>11</v>
      </c>
      <c r="F66" s="72"/>
      <c r="G66" s="74"/>
      <c r="H66" s="71"/>
      <c r="I66" s="71"/>
      <c r="K66" s="126"/>
      <c r="L66" s="126"/>
    </row>
    <row r="67" spans="1:12" x14ac:dyDescent="0.3">
      <c r="A67" s="67"/>
      <c r="B67" s="95"/>
      <c r="C67" s="75" t="s">
        <v>12</v>
      </c>
      <c r="D67" s="93"/>
      <c r="E67" s="116"/>
      <c r="F67" s="72"/>
      <c r="G67" s="97"/>
      <c r="H67" s="71"/>
      <c r="I67" s="71"/>
      <c r="K67" s="126"/>
      <c r="L67" s="126"/>
    </row>
    <row r="68" spans="1:12" ht="112.2" x14ac:dyDescent="0.3">
      <c r="A68" s="67">
        <v>33</v>
      </c>
      <c r="B68" s="103" t="s">
        <v>98</v>
      </c>
      <c r="C68" s="75" t="s">
        <v>185</v>
      </c>
      <c r="D68" s="107">
        <v>27.65</v>
      </c>
      <c r="E68" s="116" t="s">
        <v>90</v>
      </c>
      <c r="F68" s="72"/>
      <c r="G68" s="74"/>
      <c r="H68" s="71"/>
      <c r="I68" s="71"/>
      <c r="K68" s="126"/>
      <c r="L68" s="126"/>
    </row>
    <row r="69" spans="1:12" x14ac:dyDescent="0.3">
      <c r="A69" s="67"/>
      <c r="B69" s="95"/>
      <c r="C69" s="75" t="s">
        <v>12</v>
      </c>
      <c r="D69" s="93"/>
      <c r="E69" s="116"/>
      <c r="F69" s="72"/>
      <c r="G69" s="97"/>
      <c r="H69" s="71"/>
      <c r="I69" s="71"/>
      <c r="K69" s="126"/>
      <c r="L69" s="126"/>
    </row>
    <row r="70" spans="1:12" ht="91.8" x14ac:dyDescent="0.3">
      <c r="A70" s="67">
        <v>34</v>
      </c>
      <c r="B70" s="103" t="s">
        <v>88</v>
      </c>
      <c r="C70" s="75" t="s">
        <v>186</v>
      </c>
      <c r="D70" s="107">
        <v>30.42</v>
      </c>
      <c r="E70" s="116" t="s">
        <v>7</v>
      </c>
      <c r="F70" s="72"/>
      <c r="G70" s="74"/>
      <c r="H70" s="71"/>
      <c r="I70" s="71"/>
      <c r="K70" s="126"/>
      <c r="L70" s="126"/>
    </row>
    <row r="71" spans="1:12" x14ac:dyDescent="0.3">
      <c r="A71" s="67"/>
      <c r="B71" s="95"/>
      <c r="C71" s="75" t="s">
        <v>12</v>
      </c>
      <c r="D71" s="93"/>
      <c r="E71" s="116"/>
      <c r="F71" s="72"/>
      <c r="G71" s="97"/>
      <c r="H71" s="71"/>
      <c r="I71" s="71"/>
      <c r="K71" s="126"/>
      <c r="L71" s="126"/>
    </row>
    <row r="72" spans="1:12" ht="51" x14ac:dyDescent="0.3">
      <c r="A72" s="67">
        <v>35</v>
      </c>
      <c r="B72" s="103" t="s">
        <v>146</v>
      </c>
      <c r="C72" s="75" t="s">
        <v>187</v>
      </c>
      <c r="D72" s="107">
        <f>4.76+14.68+2.26</f>
        <v>21.699999999999996</v>
      </c>
      <c r="E72" s="116" t="s">
        <v>7</v>
      </c>
      <c r="F72" s="72"/>
      <c r="G72" s="74"/>
      <c r="H72" s="71"/>
      <c r="I72" s="71"/>
      <c r="K72" s="126"/>
      <c r="L72" s="126"/>
    </row>
    <row r="73" spans="1:12" x14ac:dyDescent="0.3">
      <c r="A73" s="67"/>
      <c r="B73" s="95"/>
      <c r="C73" s="75" t="s">
        <v>12</v>
      </c>
      <c r="D73" s="93"/>
      <c r="E73" s="116"/>
      <c r="F73" s="72"/>
      <c r="G73" s="97"/>
      <c r="H73" s="71"/>
      <c r="I73" s="71"/>
      <c r="K73" s="126"/>
      <c r="L73" s="126"/>
    </row>
    <row r="74" spans="1:12" ht="81.599999999999994" x14ac:dyDescent="0.3">
      <c r="A74" s="67">
        <v>36</v>
      </c>
      <c r="B74" s="103" t="s">
        <v>145</v>
      </c>
      <c r="C74" s="75" t="s">
        <v>188</v>
      </c>
      <c r="D74" s="107">
        <f>0.49+0.28+1.41</f>
        <v>2.1799999999999997</v>
      </c>
      <c r="E74" s="116" t="s">
        <v>11</v>
      </c>
      <c r="F74" s="72"/>
      <c r="G74" s="74"/>
      <c r="H74" s="71"/>
      <c r="I74" s="71"/>
      <c r="K74" s="126"/>
      <c r="L74" s="126"/>
    </row>
    <row r="75" spans="1:12" x14ac:dyDescent="0.3">
      <c r="A75" s="67"/>
      <c r="B75" s="95"/>
      <c r="C75" s="75" t="s">
        <v>12</v>
      </c>
      <c r="D75" s="93"/>
      <c r="E75" s="116"/>
      <c r="F75" s="72"/>
      <c r="G75" s="97"/>
      <c r="H75" s="71"/>
      <c r="I75" s="71"/>
      <c r="K75" s="126"/>
      <c r="L75" s="126"/>
    </row>
    <row r="76" spans="1:12" ht="61.2" x14ac:dyDescent="0.3">
      <c r="A76" s="67">
        <v>37</v>
      </c>
      <c r="B76" s="103" t="s">
        <v>94</v>
      </c>
      <c r="C76" s="75" t="s">
        <v>189</v>
      </c>
      <c r="D76" s="107">
        <f>21.81*0.25*1.15*1.1</f>
        <v>6.8974124999999997</v>
      </c>
      <c r="E76" s="116" t="s">
        <v>11</v>
      </c>
      <c r="F76" s="72"/>
      <c r="G76" s="74"/>
      <c r="H76" s="71"/>
      <c r="I76" s="71"/>
      <c r="K76" s="126"/>
      <c r="L76" s="126"/>
    </row>
    <row r="77" spans="1:12" x14ac:dyDescent="0.3">
      <c r="A77" s="67"/>
      <c r="B77" s="95"/>
      <c r="C77" s="75" t="s">
        <v>12</v>
      </c>
      <c r="D77" s="93"/>
      <c r="E77" s="116"/>
      <c r="F77" s="72"/>
      <c r="G77" s="97"/>
      <c r="H77" s="71"/>
      <c r="I77" s="71"/>
      <c r="K77" s="126"/>
      <c r="L77" s="126"/>
    </row>
    <row r="78" spans="1:12" ht="51" x14ac:dyDescent="0.3">
      <c r="A78" s="67">
        <v>38</v>
      </c>
      <c r="B78" s="103" t="s">
        <v>144</v>
      </c>
      <c r="C78" s="75" t="s">
        <v>190</v>
      </c>
      <c r="D78" s="107">
        <f>D76</f>
        <v>6.8974124999999997</v>
      </c>
      <c r="E78" s="116" t="s">
        <v>11</v>
      </c>
      <c r="F78" s="72"/>
      <c r="G78" s="74"/>
      <c r="H78" s="71"/>
      <c r="I78" s="71"/>
      <c r="K78" s="126"/>
      <c r="L78" s="126"/>
    </row>
    <row r="79" spans="1:12" x14ac:dyDescent="0.3">
      <c r="A79" s="67"/>
      <c r="B79" s="95"/>
      <c r="C79" s="75" t="s">
        <v>12</v>
      </c>
      <c r="D79" s="93"/>
      <c r="E79" s="116"/>
      <c r="F79" s="72"/>
      <c r="G79" s="97"/>
      <c r="H79" s="71"/>
      <c r="I79" s="71"/>
      <c r="K79" s="126"/>
      <c r="L79" s="126"/>
    </row>
    <row r="80" spans="1:12" ht="91.8" x14ac:dyDescent="0.3">
      <c r="A80" s="67">
        <v>39</v>
      </c>
      <c r="B80" s="103" t="s">
        <v>88</v>
      </c>
      <c r="C80" s="75" t="s">
        <v>191</v>
      </c>
      <c r="D80" s="107">
        <f>21.81*1.1</f>
        <v>23.991</v>
      </c>
      <c r="E80" s="116" t="s">
        <v>7</v>
      </c>
      <c r="F80" s="72"/>
      <c r="G80" s="74"/>
      <c r="H80" s="71"/>
      <c r="I80" s="71"/>
      <c r="K80" s="126"/>
      <c r="L80" s="126"/>
    </row>
    <row r="81" spans="1:12" x14ac:dyDescent="0.3">
      <c r="A81" s="67"/>
      <c r="B81" s="95"/>
      <c r="C81" s="75" t="s">
        <v>12</v>
      </c>
      <c r="D81" s="93"/>
      <c r="E81" s="116"/>
      <c r="F81" s="72"/>
      <c r="G81" s="97"/>
      <c r="H81" s="71"/>
      <c r="I81" s="71"/>
      <c r="K81" s="126"/>
      <c r="L81" s="126"/>
    </row>
    <row r="82" spans="1:12" ht="51" x14ac:dyDescent="0.3">
      <c r="A82" s="67">
        <v>40</v>
      </c>
      <c r="B82" s="103" t="s">
        <v>147</v>
      </c>
      <c r="C82" s="75" t="s">
        <v>148</v>
      </c>
      <c r="D82" s="107">
        <v>35.54</v>
      </c>
      <c r="E82" s="116" t="s">
        <v>13</v>
      </c>
      <c r="F82" s="72"/>
      <c r="G82" s="74"/>
      <c r="H82" s="71"/>
      <c r="I82" s="71"/>
      <c r="K82" s="126"/>
      <c r="L82" s="126"/>
    </row>
    <row r="83" spans="1:12" x14ac:dyDescent="0.3">
      <c r="A83" s="67"/>
      <c r="B83" s="95"/>
      <c r="C83" s="75" t="s">
        <v>12</v>
      </c>
      <c r="D83" s="93"/>
      <c r="E83" s="116"/>
      <c r="F83" s="72"/>
      <c r="G83" s="97"/>
      <c r="H83" s="71"/>
      <c r="I83" s="71"/>
      <c r="K83" s="126"/>
      <c r="L83" s="126"/>
    </row>
    <row r="84" spans="1:12" ht="81.599999999999994" x14ac:dyDescent="0.3">
      <c r="A84" s="67">
        <v>41</v>
      </c>
      <c r="B84" s="103" t="s">
        <v>150</v>
      </c>
      <c r="C84" s="75" t="s">
        <v>149</v>
      </c>
      <c r="D84" s="107">
        <v>1</v>
      </c>
      <c r="E84" s="116" t="s">
        <v>9</v>
      </c>
      <c r="F84" s="72"/>
      <c r="G84" s="74"/>
      <c r="H84" s="71"/>
      <c r="I84" s="71"/>
      <c r="K84" s="126"/>
      <c r="L84" s="126"/>
    </row>
    <row r="85" spans="1:12" x14ac:dyDescent="0.3">
      <c r="A85" s="67"/>
      <c r="B85" s="95"/>
      <c r="C85" s="75" t="s">
        <v>12</v>
      </c>
      <c r="D85" s="93"/>
      <c r="E85" s="116"/>
      <c r="F85" s="72"/>
      <c r="G85" s="97"/>
      <c r="H85" s="71"/>
      <c r="I85" s="71"/>
    </row>
    <row r="86" spans="1:12" x14ac:dyDescent="0.3">
      <c r="A86" s="108"/>
      <c r="B86" s="109"/>
      <c r="C86" s="109" t="s">
        <v>8</v>
      </c>
      <c r="D86" s="110"/>
      <c r="E86" s="109"/>
      <c r="F86" s="94"/>
      <c r="G86" s="94"/>
      <c r="H86" s="94">
        <f>ROUND(SUM(H2:H85),0)</f>
        <v>0</v>
      </c>
      <c r="I86" s="94">
        <f>ROUND(SUM(I2:I85),0)</f>
        <v>0</v>
      </c>
    </row>
    <row r="87" spans="1:12" x14ac:dyDescent="0.3">
      <c r="A87" s="70"/>
      <c r="B87" s="70"/>
      <c r="C87" s="70"/>
      <c r="D87" s="70"/>
      <c r="E87" s="70"/>
      <c r="F87" s="70"/>
      <c r="G87" s="70"/>
      <c r="H87" s="70"/>
      <c r="I87" s="70"/>
    </row>
    <row r="88" spans="1:12" x14ac:dyDescent="0.3">
      <c r="A88" s="70"/>
      <c r="B88" s="70"/>
      <c r="C88" s="70"/>
      <c r="D88" s="70"/>
      <c r="E88" s="70"/>
      <c r="F88" s="70"/>
      <c r="G88" s="70"/>
      <c r="H88" s="70"/>
      <c r="I88" s="70"/>
    </row>
    <row r="89" spans="1:12" x14ac:dyDescent="0.3">
      <c r="A89" s="70"/>
      <c r="B89" s="70"/>
      <c r="C89" s="70"/>
      <c r="D89" s="70"/>
      <c r="E89" s="70"/>
      <c r="F89" s="70"/>
      <c r="G89" s="70"/>
      <c r="H89" s="70"/>
      <c r="I89" s="70"/>
    </row>
    <row r="90" spans="1:12" x14ac:dyDescent="0.3">
      <c r="A90" s="70"/>
      <c r="B90" s="70"/>
      <c r="C90" s="78"/>
      <c r="D90" s="70"/>
      <c r="E90" s="70"/>
      <c r="F90" s="70"/>
      <c r="G90" s="70"/>
      <c r="H90" s="70"/>
      <c r="I90" s="70"/>
    </row>
    <row r="91" spans="1:12" x14ac:dyDescent="0.3">
      <c r="A91" s="70"/>
      <c r="B91" s="70"/>
      <c r="C91" s="78"/>
      <c r="D91" s="70"/>
      <c r="E91" s="70"/>
      <c r="F91" s="70"/>
      <c r="G91" s="70"/>
      <c r="H91" s="70"/>
      <c r="I91" s="70"/>
    </row>
    <row r="92" spans="1:12" x14ac:dyDescent="0.3">
      <c r="A92" s="70"/>
      <c r="B92" s="70"/>
      <c r="C92" s="70"/>
      <c r="D92" s="70"/>
      <c r="E92" s="70"/>
      <c r="F92" s="70"/>
      <c r="G92" s="70"/>
      <c r="H92" s="70"/>
      <c r="I92" s="70"/>
    </row>
    <row r="93" spans="1:12" x14ac:dyDescent="0.3">
      <c r="A93" s="70"/>
      <c r="B93" s="70"/>
      <c r="C93" s="78"/>
      <c r="D93" s="70"/>
      <c r="E93" s="70"/>
      <c r="F93" s="70"/>
      <c r="G93" s="70"/>
      <c r="H93" s="70"/>
      <c r="I93" s="70"/>
    </row>
    <row r="94" spans="1:12" x14ac:dyDescent="0.3">
      <c r="C94" s="78"/>
    </row>
    <row r="95" spans="1:12" x14ac:dyDescent="0.3">
      <c r="C95" s="78"/>
    </row>
    <row r="96" spans="1:12" x14ac:dyDescent="0.3">
      <c r="C96" s="125"/>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election activeCell="H6" sqref="H6"/>
    </sheetView>
  </sheetViews>
  <sheetFormatPr defaultColWidth="9.109375" defaultRowHeight="14.4" x14ac:dyDescent="0.3"/>
  <cols>
    <col min="1" max="1" width="5.6640625" style="92" customWidth="1"/>
    <col min="2" max="2" width="36.6640625" style="92" customWidth="1"/>
    <col min="3" max="3" width="7.5546875" style="92" customWidth="1"/>
    <col min="4" max="4" width="6.6640625" style="92" customWidth="1"/>
    <col min="5" max="5" width="11.33203125" style="69" customWidth="1"/>
    <col min="6" max="6" width="11.5546875" style="69" customWidth="1"/>
    <col min="7" max="7" width="11.44140625" style="92" customWidth="1"/>
    <col min="8" max="8" width="12.33203125" style="92" customWidth="1"/>
    <col min="9" max="9" width="11" style="171" customWidth="1"/>
    <col min="10" max="10" width="11.5546875" style="163" customWidth="1"/>
    <col min="11" max="11" width="9.44140625" style="163" bestFit="1" customWidth="1"/>
    <col min="12" max="16384" width="9.109375" style="92"/>
  </cols>
  <sheetData>
    <row r="1" spans="1:12" ht="27.6" x14ac:dyDescent="0.3">
      <c r="A1" s="159" t="s">
        <v>0</v>
      </c>
      <c r="B1" s="159" t="s">
        <v>34</v>
      </c>
      <c r="C1" s="159" t="s">
        <v>1</v>
      </c>
      <c r="D1" s="159" t="s">
        <v>2</v>
      </c>
      <c r="E1" s="129" t="s">
        <v>3</v>
      </c>
      <c r="F1" s="129" t="s">
        <v>4</v>
      </c>
      <c r="G1" s="160" t="s">
        <v>5</v>
      </c>
      <c r="H1" s="160" t="s">
        <v>6</v>
      </c>
      <c r="I1" s="161"/>
      <c r="J1" s="162"/>
    </row>
    <row r="2" spans="1:12" ht="40.799999999999997" x14ac:dyDescent="0.3">
      <c r="A2" s="67">
        <v>1</v>
      </c>
      <c r="B2" s="75" t="s">
        <v>204</v>
      </c>
      <c r="C2" s="140">
        <v>1</v>
      </c>
      <c r="D2" s="116" t="s">
        <v>151</v>
      </c>
      <c r="E2" s="96"/>
      <c r="F2" s="74"/>
      <c r="G2" s="71"/>
      <c r="H2" s="71"/>
      <c r="I2" s="164"/>
      <c r="J2" s="164"/>
      <c r="K2" s="164"/>
      <c r="L2" s="164"/>
    </row>
    <row r="3" spans="1:12" s="69" customFormat="1" x14ac:dyDescent="0.3">
      <c r="A3" s="67"/>
      <c r="B3" s="75" t="s">
        <v>12</v>
      </c>
      <c r="C3" s="75"/>
      <c r="D3" s="93"/>
      <c r="E3" s="116"/>
      <c r="F3" s="72"/>
      <c r="G3" s="97"/>
      <c r="H3" s="71"/>
      <c r="I3" s="71"/>
      <c r="J3" s="166"/>
      <c r="K3" s="162"/>
    </row>
    <row r="4" spans="1:12" s="170" customFormat="1" ht="13.8" x14ac:dyDescent="0.3">
      <c r="A4" s="2"/>
      <c r="B4" s="3" t="s">
        <v>8</v>
      </c>
      <c r="C4" s="4"/>
      <c r="D4" s="3"/>
      <c r="E4" s="94"/>
      <c r="F4" s="94"/>
      <c r="G4" s="5">
        <f>SUM(G2:G2)</f>
        <v>0</v>
      </c>
      <c r="H4" s="5">
        <f>SUM(H2:H2)</f>
        <v>0</v>
      </c>
      <c r="I4" s="167"/>
      <c r="J4" s="168"/>
      <c r="K4" s="169"/>
    </row>
    <row r="5" spans="1:12" x14ac:dyDescent="0.3">
      <c r="A5" s="1"/>
      <c r="B5" s="1"/>
      <c r="C5" s="1"/>
      <c r="D5" s="1"/>
      <c r="E5" s="70"/>
      <c r="F5" s="70"/>
      <c r="G5" s="1"/>
      <c r="H5" s="1"/>
      <c r="J5" s="172"/>
    </row>
    <row r="6" spans="1:12" x14ac:dyDescent="0.3">
      <c r="A6" s="1"/>
      <c r="B6" s="1"/>
      <c r="C6" s="1"/>
      <c r="D6" s="1"/>
      <c r="E6" s="70"/>
      <c r="F6" s="70"/>
      <c r="G6" s="1"/>
      <c r="H6" s="1"/>
    </row>
    <row r="7" spans="1:12" x14ac:dyDescent="0.3">
      <c r="A7" s="1"/>
      <c r="B7" s="1"/>
      <c r="C7" s="1"/>
      <c r="D7" s="1"/>
      <c r="E7" s="70"/>
      <c r="F7" s="70"/>
      <c r="G7" s="1"/>
      <c r="H7" s="1"/>
    </row>
    <row r="8" spans="1:12" x14ac:dyDescent="0.3">
      <c r="A8" s="1"/>
      <c r="B8" s="1"/>
      <c r="C8" s="1"/>
      <c r="D8" s="1"/>
      <c r="E8" s="70"/>
      <c r="F8" s="70"/>
      <c r="G8" s="1"/>
      <c r="H8" s="1"/>
    </row>
    <row r="9" spans="1:12" x14ac:dyDescent="0.3">
      <c r="A9" s="1"/>
      <c r="B9" s="70"/>
      <c r="C9" s="1"/>
      <c r="D9" s="1"/>
      <c r="E9" s="70"/>
      <c r="F9" s="70"/>
      <c r="G9" s="1"/>
      <c r="H9" s="1"/>
    </row>
    <row r="10" spans="1:12" x14ac:dyDescent="0.3">
      <c r="A10" s="1"/>
      <c r="B10" s="70"/>
      <c r="C10" s="1"/>
      <c r="D10" s="1"/>
      <c r="E10" s="70"/>
      <c r="F10" s="70"/>
      <c r="G10" s="1"/>
      <c r="H10" s="1"/>
    </row>
    <row r="11" spans="1:12" x14ac:dyDescent="0.3">
      <c r="A11" s="1"/>
      <c r="B11" s="1"/>
      <c r="C11" s="1"/>
      <c r="D11" s="1"/>
      <c r="E11" s="70"/>
      <c r="F11" s="70"/>
      <c r="G11" s="1"/>
      <c r="H11"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topLeftCell="A10" zoomScaleNormal="100" workbookViewId="0">
      <selection activeCell="I30" sqref="I30"/>
    </sheetView>
  </sheetViews>
  <sheetFormatPr defaultRowHeight="14.4" x14ac:dyDescent="0.3"/>
  <cols>
    <col min="1" max="1" width="5.6640625" customWidth="1"/>
    <col min="2" max="2" width="10.6640625" customWidth="1"/>
    <col min="3" max="3" width="37.6640625" customWidth="1"/>
    <col min="4" max="6" width="13.5546875" customWidth="1"/>
    <col min="8" max="8" width="15.77734375" customWidth="1"/>
  </cols>
  <sheetData>
    <row r="1" spans="1:6" ht="15.6" x14ac:dyDescent="0.3">
      <c r="A1" s="175"/>
      <c r="B1" s="175"/>
      <c r="C1" s="175"/>
      <c r="D1" s="175"/>
      <c r="E1" s="84"/>
      <c r="F1" s="21"/>
    </row>
    <row r="2" spans="1:6" ht="20.399999999999999" x14ac:dyDescent="0.35">
      <c r="A2" s="176"/>
      <c r="B2" s="176"/>
      <c r="C2" s="176"/>
      <c r="D2" s="176"/>
      <c r="E2" s="85"/>
      <c r="F2" s="22"/>
    </row>
    <row r="3" spans="1:6" ht="15.6" x14ac:dyDescent="0.3">
      <c r="A3" s="54"/>
      <c r="B3" s="54"/>
      <c r="C3" s="54"/>
      <c r="D3" s="54"/>
      <c r="E3" s="86"/>
      <c r="F3" s="23"/>
    </row>
    <row r="4" spans="1:6" x14ac:dyDescent="0.3">
      <c r="A4" s="55"/>
      <c r="B4" s="55"/>
      <c r="C4" s="55"/>
      <c r="D4" s="55"/>
      <c r="E4" s="86"/>
      <c r="F4" s="23"/>
    </row>
    <row r="5" spans="1:6" x14ac:dyDescent="0.3">
      <c r="A5" s="87"/>
      <c r="B5" s="88"/>
      <c r="C5" s="89"/>
      <c r="D5" s="89"/>
      <c r="E5" s="89"/>
      <c r="F5" s="24"/>
    </row>
    <row r="6" spans="1:6" x14ac:dyDescent="0.3">
      <c r="A6" s="90"/>
      <c r="B6" s="91"/>
      <c r="C6" s="91"/>
      <c r="D6" s="89"/>
      <c r="E6" s="89"/>
      <c r="F6" s="24"/>
    </row>
    <row r="7" spans="1:6" x14ac:dyDescent="0.3">
      <c r="A7" s="90"/>
      <c r="B7" s="88"/>
      <c r="C7" s="89"/>
      <c r="D7" s="89"/>
      <c r="E7" s="89"/>
      <c r="F7" s="24"/>
    </row>
    <row r="8" spans="1:6" x14ac:dyDescent="0.3">
      <c r="A8" s="11"/>
      <c r="B8" s="7"/>
      <c r="C8" s="8"/>
      <c r="D8" s="8"/>
      <c r="E8" s="8"/>
      <c r="F8" s="24"/>
    </row>
    <row r="9" spans="1:6" x14ac:dyDescent="0.3">
      <c r="A9" s="25"/>
      <c r="B9" s="7"/>
      <c r="C9" s="8"/>
      <c r="D9" s="11"/>
      <c r="E9" s="11"/>
      <c r="F9" s="23"/>
    </row>
    <row r="10" spans="1:6" ht="20.399999999999999" x14ac:dyDescent="0.35">
      <c r="A10" s="13"/>
      <c r="B10" s="14"/>
      <c r="C10" s="20" t="s">
        <v>52</v>
      </c>
      <c r="D10" s="16"/>
      <c r="E10" s="16"/>
      <c r="F10" s="26"/>
    </row>
    <row r="11" spans="1:6" x14ac:dyDescent="0.3">
      <c r="A11" s="12"/>
      <c r="B11" s="7"/>
      <c r="C11" s="8"/>
      <c r="D11" s="9"/>
      <c r="E11" s="9"/>
      <c r="F11" s="23"/>
    </row>
    <row r="12" spans="1:6" ht="15.6" x14ac:dyDescent="0.3">
      <c r="A12" s="27"/>
      <c r="B12" s="27"/>
      <c r="C12" s="64" t="str">
        <f>Árazott!C12</f>
        <v>Lesenceistvánd Általános Iskola</v>
      </c>
      <c r="D12" s="65"/>
      <c r="E12" s="65"/>
      <c r="F12" s="65"/>
    </row>
    <row r="13" spans="1:6" ht="15.6" x14ac:dyDescent="0.3">
      <c r="A13" s="27"/>
      <c r="B13" s="27"/>
      <c r="C13" s="63" t="str">
        <f>Árazott!C13</f>
        <v xml:space="preserve">(8319 Lesenceistvánd, Nemess Imre tér 1. (HRSZ.: 337)    </v>
      </c>
      <c r="D13" s="66"/>
      <c r="E13" s="66"/>
      <c r="F13" s="66"/>
    </row>
    <row r="14" spans="1:6" ht="15.6" x14ac:dyDescent="0.3">
      <c r="A14" s="28"/>
      <c r="B14" s="29"/>
      <c r="C14" s="17"/>
      <c r="D14" s="9"/>
      <c r="E14" s="9"/>
      <c r="F14" s="23"/>
    </row>
    <row r="15" spans="1:6" ht="15.6" x14ac:dyDescent="0.3">
      <c r="A15" s="28"/>
      <c r="B15" s="29"/>
      <c r="C15" s="30"/>
      <c r="D15" s="9"/>
      <c r="E15" s="9"/>
      <c r="F15" s="23"/>
    </row>
    <row r="16" spans="1:6" ht="15.6" x14ac:dyDescent="0.3">
      <c r="A16" s="28"/>
      <c r="B16" s="29"/>
      <c r="C16" s="18"/>
      <c r="D16" s="9"/>
      <c r="E16" s="9"/>
      <c r="F16" s="23"/>
    </row>
    <row r="17" spans="1:8" x14ac:dyDescent="0.3">
      <c r="A17" s="31"/>
      <c r="B17" s="32" t="s">
        <v>15</v>
      </c>
      <c r="C17" s="33"/>
      <c r="D17" s="34" t="s">
        <v>16</v>
      </c>
      <c r="E17" s="35" t="s">
        <v>17</v>
      </c>
      <c r="F17" s="35" t="s">
        <v>48</v>
      </c>
    </row>
    <row r="18" spans="1:8" x14ac:dyDescent="0.3">
      <c r="A18" s="36">
        <f>COUNT($A$11:A17)+1</f>
        <v>1</v>
      </c>
      <c r="B18" s="37" t="s">
        <v>18</v>
      </c>
      <c r="C18" s="38"/>
      <c r="D18" s="58">
        <f>Összesítő!B28</f>
        <v>0</v>
      </c>
      <c r="E18" s="59">
        <f>Összesítő!C28</f>
        <v>0</v>
      </c>
      <c r="F18" s="59">
        <f>Összesítő!D28</f>
        <v>0</v>
      </c>
    </row>
    <row r="19" spans="1:8" x14ac:dyDescent="0.3">
      <c r="A19" s="36">
        <f>COUNT($A$11:A18)+1</f>
        <v>2</v>
      </c>
      <c r="B19" s="37" t="s">
        <v>19</v>
      </c>
      <c r="C19" s="38"/>
      <c r="D19" s="39">
        <v>0</v>
      </c>
      <c r="E19" s="40">
        <v>0</v>
      </c>
      <c r="F19" s="40">
        <v>0</v>
      </c>
    </row>
    <row r="20" spans="1:8" x14ac:dyDescent="0.3">
      <c r="A20" s="36">
        <v>3</v>
      </c>
      <c r="B20" s="37" t="s">
        <v>20</v>
      </c>
      <c r="C20" s="38"/>
      <c r="D20" s="39">
        <v>0</v>
      </c>
      <c r="E20" s="40">
        <v>0</v>
      </c>
      <c r="F20" s="40">
        <v>0</v>
      </c>
    </row>
    <row r="21" spans="1:8" x14ac:dyDescent="0.3">
      <c r="A21" s="36">
        <v>4</v>
      </c>
      <c r="B21" s="37" t="s">
        <v>21</v>
      </c>
      <c r="C21" s="38"/>
      <c r="D21" s="39">
        <v>0</v>
      </c>
      <c r="E21" s="40">
        <v>0</v>
      </c>
      <c r="F21" s="40">
        <v>0</v>
      </c>
    </row>
    <row r="22" spans="1:8" x14ac:dyDescent="0.3">
      <c r="A22" s="36">
        <v>5</v>
      </c>
      <c r="B22" s="37" t="s">
        <v>22</v>
      </c>
      <c r="C22" s="38"/>
      <c r="D22" s="39">
        <v>0</v>
      </c>
      <c r="E22" s="40">
        <v>0</v>
      </c>
      <c r="F22" s="40">
        <v>0</v>
      </c>
      <c r="H22" s="92"/>
    </row>
    <row r="23" spans="1:8" ht="15" thickBot="1" x14ac:dyDescent="0.35">
      <c r="A23" s="41"/>
      <c r="B23" s="42"/>
      <c r="C23" s="43"/>
      <c r="D23" s="44"/>
      <c r="E23" s="44"/>
      <c r="F23" s="23"/>
    </row>
    <row r="24" spans="1:8" x14ac:dyDescent="0.3">
      <c r="A24" s="12"/>
      <c r="B24" s="7"/>
      <c r="C24" s="13"/>
      <c r="D24" s="9"/>
      <c r="E24" s="9"/>
      <c r="F24" s="60"/>
    </row>
    <row r="25" spans="1:8" x14ac:dyDescent="0.3">
      <c r="A25" s="12"/>
      <c r="B25" s="7"/>
      <c r="C25" s="45" t="s">
        <v>23</v>
      </c>
      <c r="D25" s="46">
        <f>SUM(D18:D23)</f>
        <v>0</v>
      </c>
      <c r="E25" s="46">
        <f>SUM(E18:E23)</f>
        <v>0</v>
      </c>
      <c r="F25" s="46">
        <f>SUM(F18:F23)</f>
        <v>0</v>
      </c>
    </row>
    <row r="26" spans="1:8" x14ac:dyDescent="0.3">
      <c r="A26" s="12"/>
      <c r="B26" s="7"/>
      <c r="C26" s="13"/>
      <c r="D26" s="9"/>
      <c r="E26" s="9"/>
      <c r="F26" s="23"/>
    </row>
    <row r="27" spans="1:8" x14ac:dyDescent="0.3">
      <c r="A27" s="12"/>
      <c r="B27" s="7"/>
      <c r="C27" s="13" t="s">
        <v>24</v>
      </c>
      <c r="D27" s="177">
        <f>F25</f>
        <v>0</v>
      </c>
      <c r="E27" s="177"/>
      <c r="F27" s="177"/>
    </row>
    <row r="28" spans="1:8" x14ac:dyDescent="0.3">
      <c r="A28" s="12"/>
      <c r="B28" s="7"/>
      <c r="C28" s="47">
        <v>27</v>
      </c>
      <c r="D28" s="178">
        <f>D27*C28/100</f>
        <v>0</v>
      </c>
      <c r="E28" s="178"/>
      <c r="F28" s="178"/>
    </row>
    <row r="29" spans="1:8" ht="15" thickBot="1" x14ac:dyDescent="0.35">
      <c r="A29" s="41"/>
      <c r="B29" s="42"/>
      <c r="C29" s="43"/>
      <c r="D29" s="44"/>
      <c r="E29" s="44"/>
      <c r="F29" s="61"/>
    </row>
    <row r="30" spans="1:8" x14ac:dyDescent="0.3">
      <c r="A30" s="12"/>
      <c r="B30" s="7"/>
      <c r="C30" s="45" t="s">
        <v>25</v>
      </c>
      <c r="D30" s="179">
        <f>D27+D28</f>
        <v>0</v>
      </c>
      <c r="E30" s="179"/>
      <c r="F30" s="179"/>
    </row>
    <row r="31" spans="1:8" x14ac:dyDescent="0.3">
      <c r="A31" s="12"/>
      <c r="B31" s="7"/>
      <c r="C31" s="13"/>
      <c r="D31" s="9"/>
      <c r="E31" s="9"/>
      <c r="F31" s="23"/>
    </row>
    <row r="32" spans="1:8" x14ac:dyDescent="0.3">
      <c r="A32" s="12"/>
      <c r="B32" s="7"/>
      <c r="C32" s="13"/>
      <c r="D32" s="9"/>
      <c r="E32" s="9"/>
      <c r="F32" s="23"/>
    </row>
    <row r="33" spans="1:6" x14ac:dyDescent="0.3">
      <c r="A33" s="12"/>
      <c r="B33" s="7"/>
      <c r="C33" s="13"/>
      <c r="D33" s="9"/>
      <c r="E33" s="9"/>
      <c r="F33" s="23"/>
    </row>
    <row r="34" spans="1:6" x14ac:dyDescent="0.3">
      <c r="A34" s="12"/>
      <c r="B34" s="7"/>
      <c r="C34" s="13"/>
      <c r="D34" s="9"/>
      <c r="E34" s="9"/>
      <c r="F34" s="23"/>
    </row>
    <row r="35" spans="1:6" x14ac:dyDescent="0.3">
      <c r="A35" s="48" t="s">
        <v>47</v>
      </c>
      <c r="B35" s="7"/>
      <c r="C35" s="13"/>
      <c r="D35" s="9"/>
      <c r="E35" s="9"/>
      <c r="F35" s="23"/>
    </row>
    <row r="36" spans="1:6" x14ac:dyDescent="0.3">
      <c r="A36" s="48"/>
      <c r="B36" s="7"/>
      <c r="C36" s="13"/>
      <c r="D36" s="9"/>
      <c r="E36" s="9"/>
      <c r="F36" s="23"/>
    </row>
    <row r="37" spans="1:6" x14ac:dyDescent="0.3">
      <c r="A37" s="48"/>
      <c r="B37" s="7"/>
      <c r="C37" s="13"/>
      <c r="D37" s="9"/>
      <c r="E37" s="9"/>
      <c r="F37" s="23"/>
    </row>
    <row r="38" spans="1:6" x14ac:dyDescent="0.3">
      <c r="A38" s="48"/>
      <c r="B38" s="7"/>
      <c r="C38" s="13"/>
      <c r="D38" s="9"/>
      <c r="E38" s="9"/>
      <c r="F38" s="23"/>
    </row>
    <row r="39" spans="1:6" x14ac:dyDescent="0.3">
      <c r="A39" s="48"/>
      <c r="B39" s="7"/>
      <c r="C39" s="13"/>
      <c r="D39" s="9"/>
      <c r="E39" s="9"/>
      <c r="F39" s="23"/>
    </row>
    <row r="40" spans="1:6" x14ac:dyDescent="0.3">
      <c r="A40" s="12"/>
      <c r="B40" s="7"/>
      <c r="C40" s="13"/>
      <c r="D40" s="9"/>
      <c r="E40" s="9"/>
      <c r="F40" s="23"/>
    </row>
    <row r="41" spans="1:6" x14ac:dyDescent="0.3">
      <c r="A41" s="12"/>
      <c r="B41" s="7"/>
      <c r="C41" s="62"/>
      <c r="D41" s="62"/>
      <c r="E41" s="62"/>
      <c r="F41" s="23"/>
    </row>
    <row r="42" spans="1:6" x14ac:dyDescent="0.3">
      <c r="A42" s="12"/>
      <c r="B42" s="7"/>
      <c r="C42" s="62"/>
      <c r="D42" s="62"/>
      <c r="E42" s="62"/>
      <c r="F42" s="23"/>
    </row>
    <row r="43" spans="1:6" x14ac:dyDescent="0.3">
      <c r="A43" s="12"/>
      <c r="B43" s="7"/>
      <c r="C43" s="13"/>
      <c r="D43" s="9"/>
      <c r="E43" s="9"/>
      <c r="F43" s="23"/>
    </row>
  </sheetData>
  <mergeCells count="5">
    <mergeCell ref="D27:F27"/>
    <mergeCell ref="D28:F28"/>
    <mergeCell ref="D30:F30"/>
    <mergeCell ref="A1:D1"/>
    <mergeCell ref="A2:D2"/>
  </mergeCell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Normal="100" workbookViewId="0">
      <selection activeCell="F28" sqref="F28"/>
    </sheetView>
  </sheetViews>
  <sheetFormatPr defaultRowHeight="14.4" x14ac:dyDescent="0.3"/>
  <cols>
    <col min="1" max="1" width="36.44140625" customWidth="1"/>
    <col min="2" max="3" width="20.6640625" customWidth="1"/>
    <col min="4" max="4" width="13.6640625" customWidth="1"/>
    <col min="6" max="6" width="15.77734375" customWidth="1"/>
    <col min="8" max="8" width="12" bestFit="1" customWidth="1"/>
  </cols>
  <sheetData>
    <row r="1" spans="1:4" ht="15.6" x14ac:dyDescent="0.3">
      <c r="A1" s="175"/>
      <c r="B1" s="175"/>
      <c r="C1" s="175"/>
      <c r="D1" s="175"/>
    </row>
    <row r="2" spans="1:4" x14ac:dyDescent="0.3">
      <c r="A2" s="176"/>
      <c r="B2" s="176"/>
      <c r="C2" s="176"/>
      <c r="D2" s="176"/>
    </row>
    <row r="3" spans="1:4" x14ac:dyDescent="0.3">
      <c r="A3" s="82"/>
      <c r="B3" s="82"/>
      <c r="C3" s="82"/>
      <c r="D3" s="82"/>
    </row>
    <row r="4" spans="1:4" x14ac:dyDescent="0.3">
      <c r="A4" s="83"/>
      <c r="B4" s="83"/>
      <c r="C4" s="83"/>
      <c r="D4" s="83"/>
    </row>
    <row r="5" spans="1:4" x14ac:dyDescent="0.3">
      <c r="A5" s="6"/>
      <c r="B5" s="7"/>
      <c r="C5" s="8"/>
      <c r="D5" s="8"/>
    </row>
    <row r="6" spans="1:4" x14ac:dyDescent="0.3">
      <c r="A6" s="9"/>
      <c r="B6" s="10"/>
      <c r="C6" s="10"/>
      <c r="D6" s="8"/>
    </row>
    <row r="7" spans="1:4" x14ac:dyDescent="0.3">
      <c r="A7" s="9"/>
      <c r="B7" s="7"/>
      <c r="C7" s="8"/>
      <c r="D7" s="8"/>
    </row>
    <row r="8" spans="1:4" x14ac:dyDescent="0.3">
      <c r="A8" s="11"/>
      <c r="B8" s="7"/>
      <c r="C8" s="8"/>
      <c r="D8" s="8"/>
    </row>
    <row r="9" spans="1:4" x14ac:dyDescent="0.3">
      <c r="A9" s="25"/>
      <c r="B9" s="7"/>
      <c r="C9" s="8"/>
      <c r="D9" s="11"/>
    </row>
    <row r="10" spans="1:4" ht="20.399999999999999" x14ac:dyDescent="0.35">
      <c r="A10" s="183" t="s">
        <v>53</v>
      </c>
      <c r="B10" s="183"/>
      <c r="C10" s="183"/>
      <c r="D10" s="183"/>
    </row>
    <row r="11" spans="1:4" x14ac:dyDescent="0.3">
      <c r="A11" s="181"/>
      <c r="B11" s="182"/>
      <c r="C11" s="182"/>
      <c r="D11" s="9"/>
    </row>
    <row r="12" spans="1:4" ht="15.6" x14ac:dyDescent="0.3">
      <c r="A12" s="184" t="str">
        <f>Árazott!C12</f>
        <v>Lesenceistvánd Általános Iskola</v>
      </c>
      <c r="B12" s="184"/>
      <c r="C12" s="184"/>
      <c r="D12" s="184"/>
    </row>
    <row r="13" spans="1:4" ht="15.6" x14ac:dyDescent="0.3">
      <c r="A13" s="180" t="str">
        <f>Árazott!C13</f>
        <v xml:space="preserve">(8319 Lesenceistvánd, Nemess Imre tér 1. (HRSZ.: 337)    </v>
      </c>
      <c r="B13" s="180"/>
      <c r="C13" s="180"/>
      <c r="D13" s="180"/>
    </row>
    <row r="14" spans="1:4" x14ac:dyDescent="0.3">
      <c r="A14" s="49"/>
      <c r="B14" s="50"/>
      <c r="C14" s="50"/>
      <c r="D14" s="49"/>
    </row>
    <row r="15" spans="1:4" x14ac:dyDescent="0.3">
      <c r="A15" s="49"/>
      <c r="B15" s="50"/>
      <c r="C15" s="50"/>
      <c r="D15" s="49"/>
    </row>
    <row r="16" spans="1:4" ht="15" thickBot="1" x14ac:dyDescent="0.35">
      <c r="A16" s="51" t="s">
        <v>26</v>
      </c>
      <c r="B16" s="52" t="s">
        <v>27</v>
      </c>
      <c r="C16" s="52" t="s">
        <v>28</v>
      </c>
      <c r="D16" s="52" t="s">
        <v>48</v>
      </c>
    </row>
    <row r="17" spans="1:10" x14ac:dyDescent="0.3">
      <c r="A17" s="57" t="s">
        <v>45</v>
      </c>
      <c r="B17" s="53">
        <f>'Bontás, hulladékkezelés'!$H$5</f>
        <v>0</v>
      </c>
      <c r="C17" s="53">
        <f>'Bontás, hulladékkezelés'!$I$5</f>
        <v>0</v>
      </c>
      <c r="D17" s="53">
        <f>B17+C17</f>
        <v>0</v>
      </c>
      <c r="F17" s="157"/>
      <c r="H17" s="158"/>
    </row>
    <row r="18" spans="1:10" x14ac:dyDescent="0.3">
      <c r="A18" s="57" t="s">
        <v>29</v>
      </c>
      <c r="B18" s="53">
        <f>'Felvonulási létesítmények'!$H$3</f>
        <v>0</v>
      </c>
      <c r="C18" s="53">
        <f>'Felvonulási létesítmények'!$I$3</f>
        <v>0</v>
      </c>
      <c r="D18" s="53">
        <f t="shared" ref="D18:D24" si="0">B18+C18</f>
        <v>0</v>
      </c>
      <c r="F18" s="165"/>
      <c r="G18" s="174"/>
      <c r="H18" s="158"/>
    </row>
    <row r="19" spans="1:10" s="92" customFormat="1" x14ac:dyDescent="0.3">
      <c r="A19" s="57" t="s">
        <v>153</v>
      </c>
      <c r="B19" s="53">
        <f>Tereprendezés!$H$18</f>
        <v>0</v>
      </c>
      <c r="C19" s="53">
        <f>Tereprendezés!$I$18</f>
        <v>0</v>
      </c>
      <c r="D19" s="53">
        <f t="shared" ref="D19" si="1">B19+C19</f>
        <v>0</v>
      </c>
      <c r="F19" s="165"/>
      <c r="G19" s="174"/>
      <c r="H19" s="158"/>
    </row>
    <row r="20" spans="1:10" x14ac:dyDescent="0.3">
      <c r="A20" s="57" t="s">
        <v>30</v>
      </c>
      <c r="B20" s="53">
        <f>'Zsaluzás és állványozás'!$H$3</f>
        <v>0</v>
      </c>
      <c r="C20" s="53">
        <f>'Zsaluzás és állványozás'!$I$3</f>
        <v>0</v>
      </c>
      <c r="D20" s="53">
        <f t="shared" si="0"/>
        <v>0</v>
      </c>
      <c r="F20" s="165"/>
      <c r="G20" s="174"/>
    </row>
    <row r="21" spans="1:10" x14ac:dyDescent="0.3">
      <c r="A21" s="57" t="s">
        <v>57</v>
      </c>
      <c r="B21" s="53">
        <f>'Vakolás, rabicolás, gipszkarton'!$H$14</f>
        <v>0</v>
      </c>
      <c r="C21" s="53">
        <f>'Vakolás, rabicolás, gipszkarton'!$I$14</f>
        <v>0</v>
      </c>
      <c r="D21" s="53">
        <f t="shared" si="0"/>
        <v>0</v>
      </c>
      <c r="F21" s="165"/>
      <c r="G21" s="174"/>
    </row>
    <row r="22" spans="1:10" x14ac:dyDescent="0.3">
      <c r="A22" s="57" t="s">
        <v>31</v>
      </c>
      <c r="B22" s="53">
        <f>Bádogozás!$H$16</f>
        <v>0</v>
      </c>
      <c r="C22" s="53">
        <f>Bádogozás!$I$16</f>
        <v>0</v>
      </c>
      <c r="D22" s="53">
        <f t="shared" si="0"/>
        <v>0</v>
      </c>
      <c r="G22" s="174"/>
    </row>
    <row r="23" spans="1:10" x14ac:dyDescent="0.3">
      <c r="A23" s="57" t="s">
        <v>46</v>
      </c>
      <c r="B23" s="53">
        <f>'Asztalos szerk. elhelyezése'!$H$6</f>
        <v>0</v>
      </c>
      <c r="C23" s="53">
        <f>'Asztalos szerk. elhelyezése'!$I$6</f>
        <v>0</v>
      </c>
      <c r="D23" s="53">
        <f t="shared" si="0"/>
        <v>0</v>
      </c>
    </row>
    <row r="24" spans="1:10" x14ac:dyDescent="0.3">
      <c r="A24" s="57" t="s">
        <v>32</v>
      </c>
      <c r="B24" s="53">
        <f>Szigetelés!$H$32</f>
        <v>0</v>
      </c>
      <c r="C24" s="53">
        <f>Szigetelés!$I$32</f>
        <v>0</v>
      </c>
      <c r="D24" s="53">
        <f t="shared" si="0"/>
        <v>0</v>
      </c>
    </row>
    <row r="25" spans="1:10" s="92" customFormat="1" x14ac:dyDescent="0.3">
      <c r="A25" s="57" t="s">
        <v>192</v>
      </c>
      <c r="B25" s="53">
        <f>'Lapostető kieg. tevékenyégei'!$G$6</f>
        <v>0</v>
      </c>
      <c r="C25" s="53">
        <f>'Lapostető kieg. tevékenyégei'!$H$6</f>
        <v>0</v>
      </c>
      <c r="D25" s="53">
        <f>B25+C25</f>
        <v>0</v>
      </c>
    </row>
    <row r="26" spans="1:10" s="92" customFormat="1" x14ac:dyDescent="0.3">
      <c r="A26" s="57" t="s">
        <v>152</v>
      </c>
      <c r="B26" s="53">
        <f>Akadálymentesítés!$H$86</f>
        <v>0</v>
      </c>
      <c r="C26" s="53">
        <f>Akadálymentesítés!$I$86</f>
        <v>0</v>
      </c>
      <c r="D26" s="53">
        <f t="shared" ref="D26" si="2">B26+C26</f>
        <v>0</v>
      </c>
    </row>
    <row r="27" spans="1:10" s="92" customFormat="1" ht="15" thickBot="1" x14ac:dyDescent="0.35">
      <c r="A27" s="57" t="s">
        <v>205</v>
      </c>
      <c r="B27" s="53">
        <f>'Fűtési rendszer korszerűsítés'!G4</f>
        <v>0</v>
      </c>
      <c r="C27" s="53">
        <f>'Fűtési rendszer korszerűsítés'!H4</f>
        <v>0</v>
      </c>
      <c r="D27" s="53">
        <f t="shared" ref="D27" si="3">B27+C27</f>
        <v>0</v>
      </c>
    </row>
    <row r="28" spans="1:10" s="81" customFormat="1" ht="15.6" thickTop="1" thickBot="1" x14ac:dyDescent="0.35">
      <c r="A28" s="79" t="s">
        <v>23</v>
      </c>
      <c r="B28" s="80">
        <f>ROUND(SUM(B17:B27),0)</f>
        <v>0</v>
      </c>
      <c r="C28" s="80">
        <f>ROUND(SUM(C17:C27), 0)</f>
        <v>0</v>
      </c>
      <c r="D28" s="80">
        <f>SUM(D17:D27)</f>
        <v>0</v>
      </c>
      <c r="F28" s="156"/>
      <c r="J28" s="156"/>
    </row>
    <row r="29" spans="1:10" ht="15" thickTop="1" x14ac:dyDescent="0.3">
      <c r="A29" s="49"/>
      <c r="B29" s="49"/>
      <c r="C29" s="49"/>
      <c r="D29" s="49"/>
    </row>
    <row r="30" spans="1:10" x14ac:dyDescent="0.3">
      <c r="A30" s="49"/>
      <c r="B30" s="49"/>
      <c r="C30" s="49"/>
      <c r="D30" s="49"/>
    </row>
  </sheetData>
  <mergeCells count="6">
    <mergeCell ref="A13:D13"/>
    <mergeCell ref="A1:D1"/>
    <mergeCell ref="A2:D2"/>
    <mergeCell ref="A11:C11"/>
    <mergeCell ref="A10:D10"/>
    <mergeCell ref="A12:D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115" zoomScaleNormal="115" workbookViewId="0">
      <pane ySplit="1" topLeftCell="A2" activePane="bottomLeft" state="frozen"/>
      <selection pane="bottomLeft" activeCell="K4" sqref="K4"/>
    </sheetView>
  </sheetViews>
  <sheetFormatPr defaultRowHeight="14.4" x14ac:dyDescent="0.3"/>
  <cols>
    <col min="1" max="1" width="5.6640625" customWidth="1"/>
    <col min="2" max="2" width="14.6640625" customWidth="1"/>
    <col min="3" max="3" width="36.6640625" customWidth="1"/>
    <col min="4" max="4" width="7.5546875" customWidth="1"/>
    <col min="5" max="5" width="6.6640625" customWidth="1"/>
    <col min="6" max="6" width="12.6640625" customWidth="1"/>
    <col min="7" max="7" width="11.5546875" customWidth="1"/>
    <col min="8" max="8" width="11.44140625" customWidth="1"/>
    <col min="9" max="9" width="12.33203125" customWidth="1"/>
    <col min="12" max="12" width="8.88671875" customWidth="1"/>
  </cols>
  <sheetData>
    <row r="1" spans="1:12" s="121" customFormat="1" ht="28.2" thickBot="1" x14ac:dyDescent="0.35">
      <c r="A1" s="122" t="s">
        <v>0</v>
      </c>
      <c r="B1" s="122" t="s">
        <v>33</v>
      </c>
      <c r="C1" s="122" t="s">
        <v>34</v>
      </c>
      <c r="D1" s="122" t="s">
        <v>1</v>
      </c>
      <c r="E1" s="122" t="s">
        <v>2</v>
      </c>
      <c r="F1" s="123" t="s">
        <v>3</v>
      </c>
      <c r="G1" s="123" t="s">
        <v>10</v>
      </c>
      <c r="H1" s="123" t="s">
        <v>5</v>
      </c>
      <c r="I1" s="123" t="s">
        <v>6</v>
      </c>
    </row>
    <row r="2" spans="1:12" ht="31.2" thickTop="1" x14ac:dyDescent="0.3">
      <c r="A2" s="67">
        <v>1</v>
      </c>
      <c r="B2" s="68" t="s">
        <v>59</v>
      </c>
      <c r="C2" s="117" t="s">
        <v>35</v>
      </c>
      <c r="D2" s="67">
        <v>10</v>
      </c>
      <c r="E2" s="67" t="s">
        <v>11</v>
      </c>
      <c r="F2" s="118"/>
      <c r="G2" s="119"/>
      <c r="H2" s="71"/>
      <c r="I2" s="71"/>
      <c r="K2" s="173"/>
      <c r="L2" s="173"/>
    </row>
    <row r="3" spans="1:12" ht="40.799999999999997" x14ac:dyDescent="0.3">
      <c r="A3" s="67">
        <v>2</v>
      </c>
      <c r="B3" s="68" t="s">
        <v>60</v>
      </c>
      <c r="C3" s="117" t="s">
        <v>14</v>
      </c>
      <c r="D3" s="67">
        <v>10</v>
      </c>
      <c r="E3" s="67" t="s">
        <v>11</v>
      </c>
      <c r="F3" s="118"/>
      <c r="G3" s="119"/>
      <c r="H3" s="71"/>
      <c r="I3" s="71"/>
      <c r="K3" s="173"/>
      <c r="L3" s="173"/>
    </row>
    <row r="4" spans="1:12" s="73" customFormat="1" ht="40.799999999999997" x14ac:dyDescent="0.3">
      <c r="A4" s="67">
        <v>3</v>
      </c>
      <c r="B4" s="68" t="s">
        <v>56</v>
      </c>
      <c r="C4" s="117" t="s">
        <v>55</v>
      </c>
      <c r="D4" s="67">
        <v>1</v>
      </c>
      <c r="E4" s="67" t="s">
        <v>9</v>
      </c>
      <c r="F4" s="118"/>
      <c r="G4" s="120"/>
      <c r="H4" s="71"/>
      <c r="I4" s="71"/>
      <c r="K4" s="173"/>
      <c r="L4" s="173"/>
    </row>
    <row r="5" spans="1:12" x14ac:dyDescent="0.3">
      <c r="A5" s="2"/>
      <c r="B5" s="3"/>
      <c r="C5" s="3" t="s">
        <v>8</v>
      </c>
      <c r="D5" s="4"/>
      <c r="E5" s="3"/>
      <c r="F5" s="5"/>
      <c r="G5" s="5"/>
      <c r="H5" s="5">
        <f>SUM(H2:H4)</f>
        <v>0</v>
      </c>
      <c r="I5" s="5">
        <f>ROUND(SUM(I2:I4),0)</f>
        <v>0</v>
      </c>
      <c r="K5" s="173"/>
      <c r="L5" s="173"/>
    </row>
    <row r="6" spans="1:12" x14ac:dyDescent="0.3">
      <c r="A6" s="1"/>
      <c r="B6" s="1"/>
      <c r="C6" s="1"/>
      <c r="D6" s="1"/>
      <c r="E6" s="1"/>
      <c r="F6" s="1"/>
      <c r="G6" s="1"/>
      <c r="H6" s="1"/>
      <c r="I6" s="1"/>
    </row>
    <row r="7" spans="1:12" x14ac:dyDescent="0.3">
      <c r="A7" s="1"/>
      <c r="B7" s="1"/>
      <c r="D7" s="1"/>
      <c r="E7" s="1"/>
      <c r="F7" s="1"/>
      <c r="G7" s="1"/>
      <c r="H7" s="1"/>
      <c r="I7" s="1"/>
    </row>
    <row r="8" spans="1:12" x14ac:dyDescent="0.3">
      <c r="A8" s="1"/>
      <c r="B8" s="1"/>
      <c r="C8" s="1"/>
      <c r="D8" s="1"/>
      <c r="E8" s="1"/>
      <c r="F8" s="1"/>
      <c r="G8" s="1"/>
      <c r="H8" s="1"/>
      <c r="I8" s="1"/>
    </row>
    <row r="9" spans="1:12" x14ac:dyDescent="0.3">
      <c r="A9" s="1"/>
      <c r="B9" s="1"/>
      <c r="C9" s="1"/>
      <c r="D9" s="1"/>
      <c r="E9" s="1"/>
      <c r="F9" s="1"/>
      <c r="G9" s="1"/>
      <c r="H9" s="1"/>
      <c r="I9" s="1"/>
    </row>
    <row r="10" spans="1:12" x14ac:dyDescent="0.3">
      <c r="A10" s="1"/>
      <c r="B10" s="1"/>
      <c r="C10" s="1"/>
      <c r="D10" s="1"/>
      <c r="E10" s="1"/>
      <c r="F10" s="1"/>
      <c r="G10" s="1"/>
      <c r="H10" s="1"/>
      <c r="I10" s="1"/>
    </row>
    <row r="11" spans="1:12" x14ac:dyDescent="0.3">
      <c r="A11" s="1"/>
      <c r="B11" s="1"/>
      <c r="C11" s="1"/>
      <c r="D11" s="1"/>
      <c r="E11" s="1"/>
      <c r="F11" s="1"/>
      <c r="G11" s="1"/>
      <c r="H11" s="1"/>
      <c r="I11" s="1"/>
    </row>
    <row r="12" spans="1:12" x14ac:dyDescent="0.3">
      <c r="A12" s="1"/>
      <c r="B12" s="1"/>
      <c r="C12" s="1"/>
      <c r="D12" s="1"/>
      <c r="E12" s="1"/>
      <c r="F12" s="1"/>
      <c r="G12" s="1"/>
      <c r="H12" s="1"/>
      <c r="I12" s="1"/>
    </row>
  </sheetData>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workbookViewId="0">
      <pane ySplit="1" topLeftCell="A2" activePane="bottomLeft" state="frozen"/>
      <selection pane="bottomLeft" activeCell="K2" sqref="K2"/>
    </sheetView>
  </sheetViews>
  <sheetFormatPr defaultRowHeight="14.4" x14ac:dyDescent="0.3"/>
  <cols>
    <col min="1" max="1" width="5.6640625" customWidth="1"/>
    <col min="2" max="2" width="14.6640625" customWidth="1"/>
    <col min="3" max="3" width="36.6640625" customWidth="1"/>
    <col min="4" max="4" width="7.5546875" customWidth="1"/>
    <col min="5" max="5" width="6.6640625" customWidth="1"/>
    <col min="6" max="6" width="12.6640625" customWidth="1"/>
    <col min="7" max="7" width="11.5546875" customWidth="1"/>
    <col min="8" max="8" width="11.44140625" customWidth="1"/>
    <col min="9" max="9" width="12.33203125" customWidth="1"/>
  </cols>
  <sheetData>
    <row r="1" spans="1:11" s="121" customFormat="1" ht="28.2" thickBot="1" x14ac:dyDescent="0.35">
      <c r="A1" s="122" t="s">
        <v>0</v>
      </c>
      <c r="B1" s="122" t="s">
        <v>33</v>
      </c>
      <c r="C1" s="122" t="s">
        <v>34</v>
      </c>
      <c r="D1" s="122" t="s">
        <v>1</v>
      </c>
      <c r="E1" s="122" t="s">
        <v>2</v>
      </c>
      <c r="F1" s="123" t="s">
        <v>3</v>
      </c>
      <c r="G1" s="123" t="s">
        <v>10</v>
      </c>
      <c r="H1" s="123" t="s">
        <v>5</v>
      </c>
      <c r="I1" s="123" t="s">
        <v>6</v>
      </c>
    </row>
    <row r="2" spans="1:11" ht="31.2" thickTop="1" x14ac:dyDescent="0.3">
      <c r="A2" s="67">
        <v>1</v>
      </c>
      <c r="B2" s="68" t="s">
        <v>36</v>
      </c>
      <c r="C2" s="117" t="s">
        <v>43</v>
      </c>
      <c r="D2" s="67">
        <v>1</v>
      </c>
      <c r="E2" s="67" t="s">
        <v>9</v>
      </c>
      <c r="F2" s="118"/>
      <c r="G2" s="118"/>
      <c r="H2" s="71"/>
      <c r="I2" s="71"/>
      <c r="K2" s="165"/>
    </row>
    <row r="3" spans="1:11" x14ac:dyDescent="0.3">
      <c r="A3" s="2"/>
      <c r="B3" s="3"/>
      <c r="C3" s="3" t="s">
        <v>8</v>
      </c>
      <c r="D3" s="4"/>
      <c r="E3" s="3"/>
      <c r="F3" s="5"/>
      <c r="G3" s="5"/>
      <c r="H3" s="5">
        <f>ROUND(SUM(H2:H2),0)</f>
        <v>0</v>
      </c>
      <c r="I3" s="5">
        <f>ROUND(SUM(I2:I2),0)</f>
        <v>0</v>
      </c>
    </row>
    <row r="4" spans="1:11" x14ac:dyDescent="0.3">
      <c r="A4" s="1"/>
      <c r="B4" s="1"/>
      <c r="C4" s="1"/>
      <c r="D4" s="1"/>
      <c r="E4" s="1"/>
      <c r="F4" s="1"/>
      <c r="G4" s="1"/>
      <c r="H4" s="1"/>
      <c r="I4" s="1"/>
    </row>
    <row r="5" spans="1:11" x14ac:dyDescent="0.3">
      <c r="A5" s="1"/>
      <c r="B5" s="1"/>
      <c r="D5" s="1"/>
      <c r="E5" s="1"/>
      <c r="F5" s="1"/>
      <c r="G5" s="1"/>
      <c r="H5" s="1"/>
      <c r="I5" s="1"/>
    </row>
    <row r="6" spans="1:11" x14ac:dyDescent="0.3">
      <c r="A6" s="1"/>
      <c r="B6" s="1"/>
      <c r="C6" s="1"/>
      <c r="D6" s="1"/>
      <c r="E6" s="1"/>
      <c r="F6" s="1"/>
      <c r="G6" s="1"/>
      <c r="H6" s="1"/>
      <c r="I6" s="1"/>
    </row>
    <row r="7" spans="1:11" x14ac:dyDescent="0.3">
      <c r="A7" s="1"/>
      <c r="B7" s="1"/>
      <c r="C7" s="1"/>
      <c r="D7" s="1"/>
      <c r="E7" s="1"/>
      <c r="F7" s="1"/>
      <c r="G7" s="1"/>
      <c r="H7" s="1"/>
      <c r="I7" s="1"/>
    </row>
    <row r="8" spans="1:11" x14ac:dyDescent="0.3">
      <c r="A8" s="1"/>
      <c r="B8" s="1"/>
      <c r="C8" s="1"/>
      <c r="D8" s="1"/>
      <c r="E8" s="1"/>
      <c r="F8" s="1"/>
      <c r="G8" s="1"/>
      <c r="H8" s="1"/>
      <c r="I8" s="1"/>
    </row>
    <row r="9" spans="1:11" x14ac:dyDescent="0.3">
      <c r="A9" s="1"/>
      <c r="B9" s="1"/>
      <c r="C9" s="1"/>
      <c r="D9" s="1"/>
      <c r="E9" s="1"/>
      <c r="F9" s="1"/>
      <c r="G9" s="1"/>
      <c r="H9" s="1"/>
      <c r="I9" s="1"/>
    </row>
    <row r="10" spans="1:11" x14ac:dyDescent="0.3">
      <c r="A10" s="1"/>
      <c r="B10" s="1"/>
      <c r="C10" s="1"/>
      <c r="D10" s="1"/>
      <c r="E10" s="1"/>
      <c r="F10" s="1"/>
      <c r="G10" s="1"/>
      <c r="H10" s="1"/>
      <c r="I10" s="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K2" sqref="K2"/>
    </sheetView>
  </sheetViews>
  <sheetFormatPr defaultColWidth="9.109375" defaultRowHeight="14.4" x14ac:dyDescent="0.3"/>
  <cols>
    <col min="1" max="1" width="5.6640625" style="69" customWidth="1"/>
    <col min="2" max="2" width="14.6640625" style="69" customWidth="1"/>
    <col min="3" max="3" width="36.6640625" style="69" customWidth="1"/>
    <col min="4" max="4" width="7.5546875" style="69" customWidth="1"/>
    <col min="5" max="5" width="6.6640625" style="69" customWidth="1"/>
    <col min="6" max="6" width="12.6640625" style="69" customWidth="1"/>
    <col min="7" max="7" width="11.5546875" style="69" customWidth="1"/>
    <col min="8" max="8" width="11.44140625" style="69" customWidth="1"/>
    <col min="9" max="9" width="12.33203125" style="69" customWidth="1"/>
    <col min="10" max="16384" width="9.109375" style="69"/>
  </cols>
  <sheetData>
    <row r="1" spans="1:12" ht="27.6" x14ac:dyDescent="0.3">
      <c r="A1" s="128" t="s">
        <v>0</v>
      </c>
      <c r="B1" s="128" t="s">
        <v>33</v>
      </c>
      <c r="C1" s="128" t="s">
        <v>34</v>
      </c>
      <c r="D1" s="128" t="s">
        <v>1</v>
      </c>
      <c r="E1" s="128" t="s">
        <v>2</v>
      </c>
      <c r="F1" s="129" t="s">
        <v>3</v>
      </c>
      <c r="G1" s="129" t="s">
        <v>10</v>
      </c>
      <c r="H1" s="129" t="s">
        <v>5</v>
      </c>
      <c r="I1" s="129" t="s">
        <v>6</v>
      </c>
    </row>
    <row r="2" spans="1:12" ht="30.6" x14ac:dyDescent="0.3">
      <c r="A2" s="67">
        <v>1</v>
      </c>
      <c r="B2" s="68" t="s">
        <v>92</v>
      </c>
      <c r="C2" s="117" t="s">
        <v>91</v>
      </c>
      <c r="D2" s="67">
        <v>50.92</v>
      </c>
      <c r="E2" s="67" t="s">
        <v>7</v>
      </c>
      <c r="F2" s="118"/>
      <c r="G2" s="118"/>
      <c r="H2" s="118"/>
      <c r="I2" s="71"/>
      <c r="K2" s="126"/>
      <c r="L2" s="126"/>
    </row>
    <row r="3" spans="1:12" x14ac:dyDescent="0.3">
      <c r="A3" s="67"/>
      <c r="B3" s="68"/>
      <c r="C3" s="75"/>
      <c r="D3" s="67"/>
      <c r="E3" s="67"/>
      <c r="F3" s="118"/>
      <c r="G3" s="127"/>
      <c r="H3" s="71"/>
      <c r="I3" s="71"/>
      <c r="K3" s="126"/>
      <c r="L3" s="126"/>
    </row>
    <row r="4" spans="1:12" ht="30.6" x14ac:dyDescent="0.3">
      <c r="A4" s="67">
        <v>2</v>
      </c>
      <c r="B4" s="68" t="s">
        <v>162</v>
      </c>
      <c r="C4" s="117" t="s">
        <v>163</v>
      </c>
      <c r="D4" s="67">
        <v>5.19</v>
      </c>
      <c r="E4" s="67" t="s">
        <v>7</v>
      </c>
      <c r="F4" s="118"/>
      <c r="G4" s="118"/>
      <c r="H4" s="118"/>
      <c r="I4" s="71"/>
      <c r="K4" s="126"/>
      <c r="L4" s="126"/>
    </row>
    <row r="5" spans="1:12" x14ac:dyDescent="0.3">
      <c r="A5" s="67"/>
      <c r="B5" s="68"/>
      <c r="C5" s="75"/>
      <c r="D5" s="67"/>
      <c r="E5" s="67"/>
      <c r="F5" s="118"/>
      <c r="G5" s="127"/>
      <c r="H5" s="71"/>
      <c r="I5" s="71"/>
      <c r="K5" s="126"/>
      <c r="L5" s="126"/>
    </row>
    <row r="6" spans="1:12" ht="30.6" x14ac:dyDescent="0.3">
      <c r="A6" s="67">
        <v>3</v>
      </c>
      <c r="B6" s="68" t="s">
        <v>86</v>
      </c>
      <c r="C6" s="117" t="s">
        <v>87</v>
      </c>
      <c r="D6" s="102">
        <f>69.95*0.3</f>
        <v>20.984999999999999</v>
      </c>
      <c r="E6" s="144" t="s">
        <v>11</v>
      </c>
      <c r="F6" s="118"/>
      <c r="G6" s="118"/>
      <c r="H6" s="118"/>
      <c r="I6" s="71"/>
      <c r="K6" s="126"/>
      <c r="L6" s="126"/>
    </row>
    <row r="7" spans="1:12" x14ac:dyDescent="0.3">
      <c r="A7" s="67"/>
      <c r="B7" s="68"/>
      <c r="C7" s="75"/>
      <c r="D7" s="67"/>
      <c r="E7" s="67"/>
      <c r="F7" s="118"/>
      <c r="G7" s="127"/>
      <c r="H7" s="71"/>
      <c r="I7" s="71"/>
      <c r="K7" s="126"/>
      <c r="L7" s="126"/>
    </row>
    <row r="8" spans="1:12" ht="51" x14ac:dyDescent="0.3">
      <c r="A8" s="67">
        <v>4</v>
      </c>
      <c r="B8" s="68" t="s">
        <v>94</v>
      </c>
      <c r="C8" s="117" t="s">
        <v>93</v>
      </c>
      <c r="D8" s="102">
        <f>69.95*0.25</f>
        <v>17.487500000000001</v>
      </c>
      <c r="E8" s="67" t="s">
        <v>11</v>
      </c>
      <c r="F8" s="118"/>
      <c r="G8" s="118"/>
      <c r="H8" s="118"/>
      <c r="I8" s="71"/>
      <c r="K8" s="126"/>
      <c r="L8" s="126"/>
    </row>
    <row r="9" spans="1:12" x14ac:dyDescent="0.3">
      <c r="A9" s="67"/>
      <c r="B9" s="68"/>
      <c r="C9" s="75" t="s">
        <v>12</v>
      </c>
      <c r="D9" s="67"/>
      <c r="E9" s="67"/>
      <c r="F9" s="118"/>
      <c r="G9" s="127"/>
      <c r="H9" s="71"/>
      <c r="I9" s="71"/>
      <c r="K9" s="126"/>
      <c r="L9" s="126"/>
    </row>
    <row r="10" spans="1:12" ht="40.799999999999997" x14ac:dyDescent="0.3">
      <c r="A10" s="67">
        <v>5</v>
      </c>
      <c r="B10" s="68" t="s">
        <v>94</v>
      </c>
      <c r="C10" s="117" t="s">
        <v>95</v>
      </c>
      <c r="D10" s="102">
        <f>D8</f>
        <v>17.487500000000001</v>
      </c>
      <c r="E10" s="67" t="s">
        <v>11</v>
      </c>
      <c r="F10" s="118"/>
      <c r="G10" s="118"/>
      <c r="H10" s="118"/>
      <c r="I10" s="71"/>
      <c r="K10" s="126"/>
      <c r="L10" s="126"/>
    </row>
    <row r="11" spans="1:12" x14ac:dyDescent="0.3">
      <c r="A11" s="67"/>
      <c r="B11" s="68"/>
      <c r="C11" s="75" t="s">
        <v>12</v>
      </c>
      <c r="D11" s="67"/>
      <c r="E11" s="67"/>
      <c r="F11" s="118"/>
      <c r="G11" s="127"/>
      <c r="H11" s="71"/>
      <c r="I11" s="71"/>
      <c r="K11" s="126"/>
      <c r="L11" s="126"/>
    </row>
    <row r="12" spans="1:12" ht="102" x14ac:dyDescent="0.3">
      <c r="A12" s="67">
        <v>6</v>
      </c>
      <c r="B12" s="68" t="s">
        <v>98</v>
      </c>
      <c r="C12" s="117" t="s">
        <v>96</v>
      </c>
      <c r="D12" s="145">
        <v>121.7</v>
      </c>
      <c r="E12" s="67" t="s">
        <v>90</v>
      </c>
      <c r="F12" s="118"/>
      <c r="G12" s="74"/>
      <c r="H12" s="71"/>
      <c r="I12" s="71"/>
      <c r="K12" s="126"/>
      <c r="L12" s="126"/>
    </row>
    <row r="13" spans="1:12" x14ac:dyDescent="0.3">
      <c r="A13" s="67"/>
      <c r="B13" s="68"/>
      <c r="C13" s="75" t="s">
        <v>12</v>
      </c>
      <c r="D13" s="67"/>
      <c r="E13" s="67"/>
      <c r="F13" s="118"/>
      <c r="G13" s="127"/>
      <c r="H13" s="71"/>
      <c r="I13" s="71"/>
      <c r="K13" s="126"/>
      <c r="L13" s="126"/>
    </row>
    <row r="14" spans="1:12" ht="81.599999999999994" x14ac:dyDescent="0.3">
      <c r="A14" s="67">
        <v>7</v>
      </c>
      <c r="B14" s="68" t="s">
        <v>88</v>
      </c>
      <c r="C14" s="117" t="s">
        <v>97</v>
      </c>
      <c r="D14" s="67">
        <v>69.95</v>
      </c>
      <c r="E14" s="67" t="s">
        <v>7</v>
      </c>
      <c r="F14" s="118"/>
      <c r="G14" s="74"/>
      <c r="H14" s="71"/>
      <c r="I14" s="71"/>
      <c r="K14" s="126"/>
      <c r="L14" s="126"/>
    </row>
    <row r="15" spans="1:12" x14ac:dyDescent="0.3">
      <c r="A15" s="67"/>
      <c r="B15" s="68"/>
      <c r="C15" s="75" t="s">
        <v>12</v>
      </c>
      <c r="D15" s="67"/>
      <c r="E15" s="67"/>
      <c r="F15" s="118"/>
      <c r="G15" s="127"/>
      <c r="H15" s="71"/>
      <c r="I15" s="71"/>
      <c r="K15" s="126"/>
      <c r="L15" s="126"/>
    </row>
    <row r="16" spans="1:12" ht="81.599999999999994" x14ac:dyDescent="0.3">
      <c r="A16" s="67">
        <v>8</v>
      </c>
      <c r="B16" s="68" t="s">
        <v>88</v>
      </c>
      <c r="C16" s="117" t="s">
        <v>164</v>
      </c>
      <c r="D16" s="67">
        <v>5.19</v>
      </c>
      <c r="E16" s="67" t="s">
        <v>7</v>
      </c>
      <c r="F16" s="118"/>
      <c r="G16" s="74"/>
      <c r="H16" s="71"/>
      <c r="I16" s="71"/>
      <c r="K16" s="126"/>
      <c r="L16" s="126"/>
    </row>
    <row r="17" spans="1:9" x14ac:dyDescent="0.3">
      <c r="A17" s="67"/>
      <c r="B17" s="68"/>
      <c r="C17" s="75" t="s">
        <v>12</v>
      </c>
      <c r="D17" s="67"/>
      <c r="E17" s="67"/>
      <c r="F17" s="118"/>
      <c r="G17" s="127"/>
      <c r="H17" s="71"/>
      <c r="I17" s="71"/>
    </row>
    <row r="18" spans="1:9" x14ac:dyDescent="0.3">
      <c r="A18" s="108"/>
      <c r="B18" s="109"/>
      <c r="C18" s="109" t="s">
        <v>8</v>
      </c>
      <c r="D18" s="110"/>
      <c r="E18" s="109"/>
      <c r="F18" s="94"/>
      <c r="G18" s="94"/>
      <c r="H18" s="94">
        <f>SUM(H2:H17)</f>
        <v>0</v>
      </c>
      <c r="I18" s="94">
        <f>ROUND(SUM(I2:I17),0)</f>
        <v>0</v>
      </c>
    </row>
  </sheetData>
  <pageMargins left="0.7" right="0.7" top="0.75" bottom="0.75" header="0.3" footer="0.3"/>
  <pageSetup paperSize="9" orientation="portrait" horizontalDpi="4294967293"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pane ySplit="1" topLeftCell="A2" activePane="bottomLeft" state="frozen"/>
      <selection pane="bottomLeft" activeCell="K2" sqref="K2"/>
    </sheetView>
  </sheetViews>
  <sheetFormatPr defaultColWidth="9.109375" defaultRowHeight="14.4" x14ac:dyDescent="0.3"/>
  <cols>
    <col min="1" max="1" width="5.6640625" style="69" customWidth="1"/>
    <col min="2" max="2" width="14.6640625" style="69" customWidth="1"/>
    <col min="3" max="3" width="36.6640625" style="69" customWidth="1"/>
    <col min="4" max="4" width="7.5546875" style="69" customWidth="1"/>
    <col min="5" max="5" width="6.6640625" style="69" customWidth="1"/>
    <col min="6" max="6" width="12.6640625" style="69" customWidth="1"/>
    <col min="7" max="7" width="11.5546875" style="69" customWidth="1"/>
    <col min="8" max="8" width="11.44140625" style="69" customWidth="1"/>
    <col min="9" max="9" width="12.33203125" style="69" customWidth="1"/>
    <col min="10" max="16384" width="9.109375" style="69"/>
  </cols>
  <sheetData>
    <row r="1" spans="1:12" s="131" customFormat="1" ht="28.2" thickBot="1" x14ac:dyDescent="0.35">
      <c r="A1" s="130" t="s">
        <v>0</v>
      </c>
      <c r="B1" s="130" t="s">
        <v>33</v>
      </c>
      <c r="C1" s="130" t="s">
        <v>34</v>
      </c>
      <c r="D1" s="130" t="s">
        <v>1</v>
      </c>
      <c r="E1" s="130" t="s">
        <v>2</v>
      </c>
      <c r="F1" s="124" t="s">
        <v>3</v>
      </c>
      <c r="G1" s="124" t="s">
        <v>10</v>
      </c>
      <c r="H1" s="124" t="s">
        <v>5</v>
      </c>
      <c r="I1" s="124" t="s">
        <v>6</v>
      </c>
    </row>
    <row r="2" spans="1:12" ht="82.2" thickTop="1" x14ac:dyDescent="0.3">
      <c r="A2" s="67">
        <v>1</v>
      </c>
      <c r="B2" s="68" t="s">
        <v>37</v>
      </c>
      <c r="C2" s="117" t="s">
        <v>44</v>
      </c>
      <c r="D2" s="144">
        <v>741.51</v>
      </c>
      <c r="E2" s="67" t="s">
        <v>7</v>
      </c>
      <c r="F2" s="118"/>
      <c r="G2" s="118"/>
      <c r="H2" s="71"/>
      <c r="I2" s="71"/>
      <c r="K2" s="126"/>
      <c r="L2" s="126"/>
    </row>
    <row r="3" spans="1:12" x14ac:dyDescent="0.3">
      <c r="A3" s="108"/>
      <c r="B3" s="109"/>
      <c r="C3" s="109" t="s">
        <v>8</v>
      </c>
      <c r="D3" s="110"/>
      <c r="E3" s="109"/>
      <c r="F3" s="94"/>
      <c r="G3" s="94"/>
      <c r="H3" s="94">
        <f>ROUND(SUM(H2),0)</f>
        <v>0</v>
      </c>
      <c r="I3" s="94">
        <f>ROUND(SUM(I2),0)</f>
        <v>0</v>
      </c>
    </row>
    <row r="4" spans="1:12" x14ac:dyDescent="0.3">
      <c r="A4" s="70"/>
      <c r="B4" s="70"/>
      <c r="C4" s="70"/>
      <c r="D4" s="70"/>
      <c r="E4" s="70"/>
      <c r="F4" s="70"/>
      <c r="G4" s="70"/>
      <c r="H4" s="70"/>
      <c r="I4" s="70"/>
    </row>
    <row r="5" spans="1:12" x14ac:dyDescent="0.3">
      <c r="A5" s="70"/>
      <c r="B5" s="70"/>
      <c r="D5" s="70"/>
      <c r="E5" s="70"/>
      <c r="F5" s="70"/>
      <c r="G5" s="70"/>
      <c r="H5" s="70"/>
      <c r="I5" s="70"/>
    </row>
    <row r="6" spans="1:12" x14ac:dyDescent="0.3">
      <c r="A6" s="70"/>
      <c r="B6" s="70"/>
      <c r="C6" s="70"/>
      <c r="D6" s="70"/>
      <c r="E6" s="70"/>
      <c r="F6" s="70"/>
      <c r="G6" s="70"/>
      <c r="H6" s="70"/>
      <c r="I6" s="70"/>
    </row>
    <row r="7" spans="1:12" x14ac:dyDescent="0.3">
      <c r="A7" s="70"/>
      <c r="B7" s="70"/>
      <c r="C7" s="70"/>
      <c r="D7" s="70"/>
      <c r="E7" s="70"/>
      <c r="F7" s="70"/>
      <c r="G7" s="70"/>
      <c r="H7" s="70"/>
      <c r="I7" s="70"/>
    </row>
    <row r="8" spans="1:12" x14ac:dyDescent="0.3">
      <c r="A8" s="70"/>
      <c r="B8" s="70"/>
      <c r="C8" s="70"/>
      <c r="D8" s="70"/>
      <c r="E8" s="70"/>
      <c r="F8" s="70"/>
      <c r="G8" s="70"/>
      <c r="H8" s="70"/>
      <c r="I8" s="70"/>
    </row>
    <row r="9" spans="1:12" x14ac:dyDescent="0.3">
      <c r="A9" s="70"/>
      <c r="B9" s="70"/>
      <c r="C9" s="70"/>
      <c r="D9" s="70"/>
      <c r="E9" s="70"/>
      <c r="F9" s="70"/>
      <c r="G9" s="70"/>
      <c r="H9" s="70"/>
      <c r="I9" s="70"/>
    </row>
    <row r="10" spans="1:12" x14ac:dyDescent="0.3">
      <c r="A10" s="70"/>
      <c r="B10" s="70"/>
      <c r="C10" s="70"/>
      <c r="D10" s="70"/>
      <c r="E10" s="70"/>
      <c r="F10" s="70"/>
      <c r="G10" s="70"/>
      <c r="H10" s="70"/>
      <c r="I10" s="70"/>
    </row>
  </sheetData>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Normal="100" workbookViewId="0">
      <pane ySplit="1" topLeftCell="A2" activePane="bottomLeft" state="frozen"/>
      <selection pane="bottomLeft" activeCell="K2" sqref="K2"/>
    </sheetView>
  </sheetViews>
  <sheetFormatPr defaultColWidth="9.109375" defaultRowHeight="14.4" x14ac:dyDescent="0.3"/>
  <cols>
    <col min="1" max="1" width="5.6640625" style="69" customWidth="1"/>
    <col min="2" max="2" width="14.6640625" style="69" customWidth="1"/>
    <col min="3" max="3" width="36.6640625" style="69" customWidth="1"/>
    <col min="4" max="4" width="7.5546875" style="69" customWidth="1"/>
    <col min="5" max="5" width="6.6640625" style="69" customWidth="1"/>
    <col min="6" max="6" width="11.33203125" style="69" customWidth="1"/>
    <col min="7" max="7" width="11.5546875" style="69" customWidth="1"/>
    <col min="8" max="8" width="11.44140625" style="69" customWidth="1"/>
    <col min="9" max="9" width="12.33203125" style="69" customWidth="1"/>
    <col min="10" max="16384" width="9.109375" style="69"/>
  </cols>
  <sheetData>
    <row r="1" spans="1:12" s="131" customFormat="1" ht="28.2" thickBot="1" x14ac:dyDescent="0.35">
      <c r="A1" s="130" t="s">
        <v>0</v>
      </c>
      <c r="B1" s="130" t="s">
        <v>33</v>
      </c>
      <c r="C1" s="130" t="s">
        <v>34</v>
      </c>
      <c r="D1" s="130" t="s">
        <v>1</v>
      </c>
      <c r="E1" s="130" t="s">
        <v>2</v>
      </c>
      <c r="F1" s="124" t="s">
        <v>3</v>
      </c>
      <c r="G1" s="124" t="s">
        <v>4</v>
      </c>
      <c r="H1" s="124" t="s">
        <v>5</v>
      </c>
      <c r="I1" s="124" t="s">
        <v>6</v>
      </c>
    </row>
    <row r="2" spans="1:12" ht="41.4" thickTop="1" x14ac:dyDescent="0.3">
      <c r="A2" s="67">
        <v>1</v>
      </c>
      <c r="B2" s="68" t="s">
        <v>38</v>
      </c>
      <c r="C2" s="75" t="s">
        <v>39</v>
      </c>
      <c r="D2" s="102">
        <f>(Szigetelés!$D$4+Szigetelés!$D$10+Szigetelés!$D$6)*0.08</f>
        <v>37.248000000000005</v>
      </c>
      <c r="E2" s="116" t="s">
        <v>7</v>
      </c>
      <c r="F2" s="96"/>
      <c r="G2" s="72"/>
      <c r="H2" s="71"/>
      <c r="I2" s="71"/>
      <c r="K2" s="126"/>
      <c r="L2" s="126"/>
    </row>
    <row r="3" spans="1:12" x14ac:dyDescent="0.3">
      <c r="A3" s="67"/>
      <c r="B3" s="68"/>
      <c r="C3" s="75" t="s">
        <v>12</v>
      </c>
      <c r="D3" s="102"/>
      <c r="E3" s="116"/>
      <c r="F3" s="99"/>
      <c r="G3" s="99"/>
      <c r="H3" s="71"/>
      <c r="I3" s="71"/>
      <c r="K3" s="126"/>
      <c r="L3" s="126"/>
    </row>
    <row r="4" spans="1:12" ht="61.2" x14ac:dyDescent="0.3">
      <c r="A4" s="67">
        <v>2</v>
      </c>
      <c r="B4" s="103" t="s">
        <v>72</v>
      </c>
      <c r="C4" s="75" t="s">
        <v>71</v>
      </c>
      <c r="D4" s="107">
        <f>Szigetelés!$D$4+Szigetelés!$D$10+Szigetelés!$D$6</f>
        <v>465.6</v>
      </c>
      <c r="E4" s="116" t="s">
        <v>7</v>
      </c>
      <c r="F4" s="96"/>
      <c r="G4" s="74"/>
      <c r="H4" s="71"/>
      <c r="I4" s="71"/>
      <c r="K4" s="126"/>
      <c r="L4" s="126"/>
    </row>
    <row r="5" spans="1:12" x14ac:dyDescent="0.3">
      <c r="A5" s="67"/>
      <c r="B5" s="95"/>
      <c r="C5" s="75" t="s">
        <v>12</v>
      </c>
      <c r="D5" s="93"/>
      <c r="E5" s="116"/>
      <c r="F5" s="96"/>
      <c r="G5" s="74"/>
      <c r="H5" s="71"/>
      <c r="I5" s="71"/>
      <c r="K5" s="126"/>
      <c r="L5" s="126"/>
    </row>
    <row r="6" spans="1:12" ht="51" x14ac:dyDescent="0.3">
      <c r="A6" s="67">
        <v>3</v>
      </c>
      <c r="B6" s="103" t="s">
        <v>70</v>
      </c>
      <c r="C6" s="104" t="s">
        <v>69</v>
      </c>
      <c r="D6" s="107">
        <f>D4</f>
        <v>465.6</v>
      </c>
      <c r="E6" s="116" t="s">
        <v>7</v>
      </c>
      <c r="F6" s="72"/>
      <c r="G6" s="97"/>
      <c r="H6" s="71"/>
      <c r="I6" s="71"/>
      <c r="K6" s="126"/>
      <c r="L6" s="126"/>
    </row>
    <row r="7" spans="1:12" x14ac:dyDescent="0.3">
      <c r="A7" s="67"/>
      <c r="B7" s="95"/>
      <c r="C7" s="75" t="s">
        <v>12</v>
      </c>
      <c r="D7" s="93"/>
      <c r="E7" s="116"/>
      <c r="F7" s="72"/>
      <c r="G7" s="97"/>
      <c r="H7" s="71"/>
      <c r="I7" s="71"/>
      <c r="K7" s="126"/>
      <c r="L7" s="126"/>
    </row>
    <row r="8" spans="1:12" ht="51" x14ac:dyDescent="0.3">
      <c r="A8" s="67">
        <v>4</v>
      </c>
      <c r="B8" s="105" t="s">
        <v>49</v>
      </c>
      <c r="C8" s="104" t="s">
        <v>73</v>
      </c>
      <c r="D8" s="107">
        <f>D6</f>
        <v>465.6</v>
      </c>
      <c r="E8" s="93" t="s">
        <v>7</v>
      </c>
      <c r="F8" s="72"/>
      <c r="G8" s="72"/>
      <c r="H8" s="96"/>
      <c r="I8" s="96"/>
      <c r="K8" s="126"/>
      <c r="L8" s="126"/>
    </row>
    <row r="9" spans="1:12" x14ac:dyDescent="0.3">
      <c r="A9" s="67"/>
      <c r="B9" s="95"/>
      <c r="C9" s="75" t="s">
        <v>12</v>
      </c>
      <c r="D9" s="93"/>
      <c r="E9" s="116"/>
      <c r="F9" s="72"/>
      <c r="G9" s="100"/>
      <c r="H9" s="71"/>
      <c r="I9" s="71"/>
      <c r="K9" s="126"/>
      <c r="L9" s="126"/>
    </row>
    <row r="10" spans="1:12" ht="91.8" x14ac:dyDescent="0.3">
      <c r="A10" s="67">
        <v>5</v>
      </c>
      <c r="B10" s="103" t="s">
        <v>61</v>
      </c>
      <c r="C10" s="104" t="s">
        <v>63</v>
      </c>
      <c r="D10" s="107">
        <f>Szigetelés!$D$4+Szigetelés!$D$6</f>
        <v>320.49</v>
      </c>
      <c r="E10" s="106" t="s">
        <v>7</v>
      </c>
      <c r="F10" s="72"/>
      <c r="G10" s="74"/>
      <c r="H10" s="96"/>
      <c r="I10" s="96"/>
      <c r="K10" s="126"/>
      <c r="L10" s="126"/>
    </row>
    <row r="11" spans="1:12" x14ac:dyDescent="0.3">
      <c r="A11" s="67"/>
      <c r="B11" s="95"/>
      <c r="C11" s="75" t="s">
        <v>12</v>
      </c>
      <c r="D11" s="93"/>
      <c r="E11" s="116"/>
      <c r="F11" s="72"/>
      <c r="G11" s="100"/>
      <c r="H11" s="71"/>
      <c r="I11" s="71"/>
      <c r="K11" s="126"/>
      <c r="L11" s="126"/>
    </row>
    <row r="12" spans="1:12" ht="51" x14ac:dyDescent="0.3">
      <c r="A12" s="67">
        <v>6</v>
      </c>
      <c r="B12" s="105" t="s">
        <v>65</v>
      </c>
      <c r="C12" s="104" t="s">
        <v>64</v>
      </c>
      <c r="D12" s="107">
        <f>Szigetelés!$D$10</f>
        <v>145.11000000000001</v>
      </c>
      <c r="E12" s="93" t="s">
        <v>7</v>
      </c>
      <c r="F12" s="72"/>
      <c r="G12" s="72"/>
      <c r="H12" s="96"/>
      <c r="I12" s="96"/>
      <c r="K12" s="126"/>
      <c r="L12" s="126"/>
    </row>
    <row r="13" spans="1:12" x14ac:dyDescent="0.3">
      <c r="A13" s="67"/>
      <c r="B13" s="105"/>
      <c r="C13" s="75" t="s">
        <v>12</v>
      </c>
      <c r="D13" s="107"/>
      <c r="E13" s="93"/>
      <c r="F13" s="72"/>
      <c r="G13" s="72"/>
      <c r="H13" s="96"/>
      <c r="I13" s="96"/>
    </row>
    <row r="14" spans="1:12" x14ac:dyDescent="0.3">
      <c r="A14" s="108"/>
      <c r="B14" s="109"/>
      <c r="C14" s="109" t="s">
        <v>8</v>
      </c>
      <c r="D14" s="110"/>
      <c r="E14" s="109"/>
      <c r="F14" s="94"/>
      <c r="G14" s="94"/>
      <c r="H14" s="94">
        <f>ROUND(SUM(H2:H13),0)</f>
        <v>0</v>
      </c>
      <c r="I14" s="94">
        <f>ROUND(SUM(I2:I13),0)</f>
        <v>0</v>
      </c>
    </row>
    <row r="15" spans="1:12" x14ac:dyDescent="0.3">
      <c r="A15" s="70"/>
      <c r="B15" s="70"/>
      <c r="C15" s="70"/>
      <c r="D15" s="70"/>
      <c r="E15" s="70"/>
      <c r="F15" s="70"/>
      <c r="G15" s="70"/>
      <c r="H15" s="70"/>
      <c r="I15" s="70"/>
    </row>
    <row r="16" spans="1:12" x14ac:dyDescent="0.3">
      <c r="A16" s="70"/>
      <c r="B16" s="70"/>
      <c r="C16" s="70"/>
      <c r="D16" s="70"/>
      <c r="E16" s="70"/>
      <c r="F16" s="70"/>
      <c r="G16" s="70"/>
      <c r="H16" s="70"/>
      <c r="I16" s="70"/>
    </row>
    <row r="17" spans="1:9" x14ac:dyDescent="0.3">
      <c r="A17" s="70"/>
      <c r="B17" s="70"/>
      <c r="C17" s="70"/>
      <c r="D17" s="70"/>
      <c r="E17" s="70"/>
      <c r="F17" s="70"/>
      <c r="G17" s="70"/>
      <c r="H17" s="70"/>
      <c r="I17" s="70"/>
    </row>
    <row r="18" spans="1:9" x14ac:dyDescent="0.3">
      <c r="A18" s="70"/>
      <c r="B18" s="70"/>
      <c r="C18" s="78"/>
      <c r="D18" s="70"/>
      <c r="E18" s="70"/>
      <c r="F18" s="70"/>
      <c r="G18" s="70"/>
      <c r="H18" s="70"/>
      <c r="I18" s="70"/>
    </row>
    <row r="19" spans="1:9" x14ac:dyDescent="0.3">
      <c r="A19" s="70"/>
      <c r="B19" s="70"/>
      <c r="C19" s="78"/>
      <c r="D19" s="70"/>
      <c r="E19" s="70"/>
      <c r="F19" s="70"/>
      <c r="G19" s="70"/>
      <c r="H19" s="70"/>
      <c r="I19" s="70"/>
    </row>
    <row r="20" spans="1:9" x14ac:dyDescent="0.3">
      <c r="A20" s="70"/>
      <c r="B20" s="70"/>
      <c r="C20" s="70"/>
      <c r="D20" s="70"/>
      <c r="E20" s="70"/>
      <c r="F20" s="70"/>
      <c r="G20" s="70"/>
      <c r="H20" s="70"/>
      <c r="I20" s="70"/>
    </row>
    <row r="21" spans="1:9" x14ac:dyDescent="0.3">
      <c r="A21" s="70"/>
      <c r="B21" s="70"/>
      <c r="C21" s="78"/>
      <c r="D21" s="70"/>
      <c r="E21" s="70"/>
      <c r="F21" s="70"/>
      <c r="G21" s="70"/>
      <c r="H21" s="70"/>
      <c r="I21" s="70"/>
    </row>
    <row r="22" spans="1:9" x14ac:dyDescent="0.3">
      <c r="C22" s="78"/>
    </row>
    <row r="23" spans="1:9" x14ac:dyDescent="0.3">
      <c r="C23" s="78"/>
    </row>
    <row r="24" spans="1:9" x14ac:dyDescent="0.3">
      <c r="C24" s="125"/>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zoomScaleNormal="100" workbookViewId="0">
      <pane ySplit="1" topLeftCell="A2" activePane="bottomLeft" state="frozen"/>
      <selection pane="bottomLeft" activeCell="K5" sqref="K5"/>
    </sheetView>
  </sheetViews>
  <sheetFormatPr defaultColWidth="9.109375" defaultRowHeight="14.4" x14ac:dyDescent="0.3"/>
  <cols>
    <col min="1" max="1" width="5.6640625" style="69" customWidth="1"/>
    <col min="2" max="2" width="14.6640625" style="69" customWidth="1"/>
    <col min="3" max="3" width="36.6640625" style="69" customWidth="1"/>
    <col min="4" max="4" width="7.5546875" style="69" customWidth="1"/>
    <col min="5" max="5" width="6.6640625" style="69" customWidth="1"/>
    <col min="6" max="6" width="12.6640625" style="69" customWidth="1"/>
    <col min="7" max="7" width="11.5546875" style="69" customWidth="1"/>
    <col min="8" max="8" width="11.44140625" style="69" customWidth="1"/>
    <col min="9" max="9" width="12.33203125" style="69" customWidth="1"/>
    <col min="10" max="16384" width="9.109375" style="69"/>
  </cols>
  <sheetData>
    <row r="1" spans="1:12" s="131" customFormat="1" ht="28.2" thickBot="1" x14ac:dyDescent="0.35">
      <c r="A1" s="130" t="s">
        <v>0</v>
      </c>
      <c r="B1" s="130" t="s">
        <v>33</v>
      </c>
      <c r="C1" s="130" t="s">
        <v>34</v>
      </c>
      <c r="D1" s="130" t="s">
        <v>1</v>
      </c>
      <c r="E1" s="130" t="s">
        <v>2</v>
      </c>
      <c r="F1" s="124" t="s">
        <v>3</v>
      </c>
      <c r="G1" s="124" t="s">
        <v>10</v>
      </c>
      <c r="H1" s="124" t="s">
        <v>5</v>
      </c>
      <c r="I1" s="124" t="s">
        <v>6</v>
      </c>
    </row>
    <row r="2" spans="1:12" ht="21" thickTop="1" x14ac:dyDescent="0.3">
      <c r="A2" s="116">
        <v>1</v>
      </c>
      <c r="B2" s="95" t="s">
        <v>40</v>
      </c>
      <c r="C2" s="146" t="s">
        <v>82</v>
      </c>
      <c r="D2" s="107">
        <v>27.3</v>
      </c>
      <c r="E2" s="93" t="s">
        <v>13</v>
      </c>
      <c r="F2" s="96"/>
      <c r="G2" s="74"/>
      <c r="H2" s="71"/>
      <c r="I2" s="71"/>
      <c r="K2" s="126"/>
      <c r="L2" s="126"/>
    </row>
    <row r="3" spans="1:12" x14ac:dyDescent="0.3">
      <c r="A3" s="116"/>
      <c r="B3" s="95"/>
      <c r="C3" s="75"/>
      <c r="D3" s="93"/>
      <c r="E3" s="116"/>
      <c r="F3" s="96"/>
      <c r="G3" s="74"/>
      <c r="H3" s="71"/>
      <c r="I3" s="71"/>
      <c r="K3" s="126"/>
      <c r="L3" s="126"/>
    </row>
    <row r="4" spans="1:12" x14ac:dyDescent="0.3">
      <c r="A4" s="116">
        <v>2</v>
      </c>
      <c r="B4" s="95" t="s">
        <v>168</v>
      </c>
      <c r="C4" s="75" t="s">
        <v>169</v>
      </c>
      <c r="D4" s="106">
        <v>144</v>
      </c>
      <c r="E4" s="116" t="s">
        <v>13</v>
      </c>
      <c r="F4" s="71"/>
      <c r="G4" s="74"/>
      <c r="H4" s="71"/>
      <c r="I4" s="71"/>
      <c r="K4" s="126"/>
      <c r="L4" s="126"/>
    </row>
    <row r="5" spans="1:12" x14ac:dyDescent="0.3">
      <c r="A5" s="116"/>
      <c r="B5" s="95"/>
      <c r="C5" s="75"/>
      <c r="D5" s="93"/>
      <c r="E5" s="116"/>
      <c r="F5" s="96"/>
      <c r="G5" s="74"/>
      <c r="H5" s="71"/>
      <c r="I5" s="71"/>
      <c r="K5" s="126"/>
      <c r="L5" s="126"/>
    </row>
    <row r="6" spans="1:12" s="147" customFormat="1" ht="40.799999999999997" x14ac:dyDescent="0.3">
      <c r="A6" s="147">
        <v>3</v>
      </c>
      <c r="B6" s="148" t="s">
        <v>41</v>
      </c>
      <c r="C6" s="146" t="s">
        <v>170</v>
      </c>
      <c r="D6" s="149">
        <f>D10*2</f>
        <v>117.5</v>
      </c>
      <c r="E6" s="150" t="s">
        <v>13</v>
      </c>
      <c r="F6" s="96"/>
      <c r="G6" s="151"/>
      <c r="H6" s="71"/>
      <c r="I6" s="71"/>
      <c r="K6" s="126"/>
      <c r="L6" s="126"/>
    </row>
    <row r="7" spans="1:12" x14ac:dyDescent="0.3">
      <c r="A7" s="116"/>
      <c r="B7" s="95"/>
      <c r="C7" s="75"/>
      <c r="D7" s="93"/>
      <c r="E7" s="116"/>
      <c r="F7" s="96"/>
      <c r="G7" s="74"/>
      <c r="H7" s="71"/>
      <c r="I7" s="71"/>
      <c r="K7" s="126"/>
      <c r="L7" s="126"/>
    </row>
    <row r="8" spans="1:12" s="147" customFormat="1" ht="40.799999999999997" x14ac:dyDescent="0.3">
      <c r="A8" s="147">
        <v>4</v>
      </c>
      <c r="B8" s="148" t="s">
        <v>41</v>
      </c>
      <c r="C8" s="146" t="s">
        <v>171</v>
      </c>
      <c r="D8" s="149">
        <v>86.3</v>
      </c>
      <c r="E8" s="150" t="s">
        <v>13</v>
      </c>
      <c r="F8" s="96"/>
      <c r="G8" s="151"/>
      <c r="H8" s="71"/>
      <c r="I8" s="71"/>
      <c r="K8" s="126"/>
      <c r="L8" s="126"/>
    </row>
    <row r="9" spans="1:12" x14ac:dyDescent="0.3">
      <c r="A9" s="116"/>
      <c r="B9" s="95"/>
      <c r="C9" s="75"/>
      <c r="D9" s="93"/>
      <c r="E9" s="116"/>
      <c r="F9" s="96"/>
      <c r="G9" s="74"/>
      <c r="H9" s="71"/>
      <c r="I9" s="71"/>
      <c r="K9" s="126"/>
      <c r="L9" s="126"/>
    </row>
    <row r="10" spans="1:12" ht="51" x14ac:dyDescent="0.3">
      <c r="A10" s="93">
        <v>5</v>
      </c>
      <c r="B10" s="103" t="s">
        <v>50</v>
      </c>
      <c r="C10" s="75" t="s">
        <v>51</v>
      </c>
      <c r="D10" s="93">
        <v>58.75</v>
      </c>
      <c r="E10" s="93" t="s">
        <v>13</v>
      </c>
      <c r="F10" s="96"/>
      <c r="G10" s="74"/>
      <c r="H10" s="71"/>
      <c r="I10" s="71"/>
      <c r="K10" s="126"/>
      <c r="L10" s="126"/>
    </row>
    <row r="11" spans="1:12" x14ac:dyDescent="0.3">
      <c r="A11" s="93"/>
      <c r="B11" s="95"/>
      <c r="C11" s="75" t="s">
        <v>12</v>
      </c>
      <c r="D11" s="93"/>
      <c r="E11" s="93"/>
      <c r="F11" s="96"/>
      <c r="G11" s="74"/>
      <c r="H11" s="71"/>
      <c r="I11" s="71"/>
      <c r="K11" s="126"/>
      <c r="L11" s="126"/>
    </row>
    <row r="12" spans="1:12" ht="40.799999999999997" x14ac:dyDescent="0.3">
      <c r="A12" s="116">
        <v>6</v>
      </c>
      <c r="B12" s="103" t="s">
        <v>166</v>
      </c>
      <c r="C12" s="75" t="s">
        <v>167</v>
      </c>
      <c r="D12" s="93">
        <v>53.5</v>
      </c>
      <c r="E12" s="116" t="s">
        <v>13</v>
      </c>
      <c r="F12" s="96"/>
      <c r="G12" s="74"/>
      <c r="H12" s="71"/>
      <c r="I12" s="71"/>
      <c r="K12" s="126"/>
      <c r="L12" s="126"/>
    </row>
    <row r="13" spans="1:12" x14ac:dyDescent="0.3">
      <c r="A13" s="116"/>
      <c r="B13" s="95"/>
      <c r="C13" s="75" t="s">
        <v>12</v>
      </c>
      <c r="D13" s="93"/>
      <c r="E13" s="116"/>
      <c r="F13" s="96"/>
      <c r="G13" s="74"/>
      <c r="H13" s="71"/>
      <c r="I13" s="71"/>
      <c r="K13" s="126"/>
      <c r="L13" s="126"/>
    </row>
    <row r="14" spans="1:12" ht="40.799999999999997" x14ac:dyDescent="0.3">
      <c r="A14" s="116">
        <v>7</v>
      </c>
      <c r="B14" s="103" t="s">
        <v>42</v>
      </c>
      <c r="C14" s="75" t="s">
        <v>165</v>
      </c>
      <c r="D14" s="107">
        <f>D2</f>
        <v>27.3</v>
      </c>
      <c r="E14" s="116" t="s">
        <v>13</v>
      </c>
      <c r="F14" s="96"/>
      <c r="G14" s="74"/>
      <c r="H14" s="71"/>
      <c r="I14" s="71"/>
      <c r="K14" s="126"/>
      <c r="L14" s="126"/>
    </row>
    <row r="15" spans="1:12" x14ac:dyDescent="0.3">
      <c r="A15" s="116"/>
      <c r="B15" s="95"/>
      <c r="C15" s="75" t="s">
        <v>12</v>
      </c>
      <c r="D15" s="116"/>
      <c r="E15" s="116"/>
      <c r="F15" s="96"/>
      <c r="G15" s="74"/>
      <c r="H15" s="71"/>
      <c r="I15" s="71"/>
    </row>
    <row r="16" spans="1:12" x14ac:dyDescent="0.3">
      <c r="A16" s="108"/>
      <c r="B16" s="109"/>
      <c r="C16" s="109" t="s">
        <v>8</v>
      </c>
      <c r="D16" s="110"/>
      <c r="E16" s="109"/>
      <c r="F16" s="94"/>
      <c r="G16" s="94"/>
      <c r="H16" s="94">
        <f>ROUND(SUM(H2:H15),0)</f>
        <v>0</v>
      </c>
      <c r="I16" s="94">
        <f>ROUND(SUM(I2:I15),0)</f>
        <v>0</v>
      </c>
    </row>
    <row r="17" spans="1:9" x14ac:dyDescent="0.3">
      <c r="A17" s="70"/>
      <c r="B17" s="70"/>
      <c r="C17" s="70"/>
      <c r="D17" s="70"/>
      <c r="E17" s="70"/>
      <c r="F17" s="70"/>
      <c r="G17" s="70"/>
      <c r="H17" s="70"/>
      <c r="I17" s="70"/>
    </row>
    <row r="18" spans="1:9" x14ac:dyDescent="0.3">
      <c r="A18" s="70"/>
      <c r="B18" s="70"/>
      <c r="D18" s="70"/>
      <c r="E18" s="70"/>
      <c r="F18" s="70"/>
      <c r="G18" s="70"/>
      <c r="H18" s="70"/>
      <c r="I18" s="70"/>
    </row>
    <row r="19" spans="1:9" x14ac:dyDescent="0.3">
      <c r="A19" s="70"/>
      <c r="B19" s="70"/>
      <c r="C19" s="70"/>
      <c r="D19" s="70"/>
      <c r="E19" s="70"/>
      <c r="F19" s="70"/>
      <c r="G19" s="70"/>
      <c r="H19" s="70"/>
      <c r="I19" s="70"/>
    </row>
    <row r="20" spans="1:9" x14ac:dyDescent="0.3">
      <c r="A20" s="70"/>
      <c r="B20" s="70"/>
      <c r="C20" s="132"/>
      <c r="D20" s="70"/>
      <c r="E20" s="70"/>
      <c r="F20" s="70"/>
      <c r="G20" s="70"/>
      <c r="H20" s="70"/>
      <c r="I20" s="70"/>
    </row>
    <row r="21" spans="1:9" x14ac:dyDescent="0.3">
      <c r="A21" s="70"/>
      <c r="B21" s="70"/>
      <c r="C21" s="70"/>
      <c r="D21" s="70"/>
      <c r="E21" s="70"/>
      <c r="F21" s="70"/>
      <c r="G21" s="70"/>
      <c r="H21" s="70"/>
      <c r="I21" s="70"/>
    </row>
    <row r="22" spans="1:9" x14ac:dyDescent="0.3">
      <c r="A22" s="70"/>
      <c r="B22" s="70"/>
      <c r="C22" s="70"/>
      <c r="D22" s="70"/>
      <c r="E22" s="70"/>
      <c r="F22" s="70"/>
      <c r="G22" s="70"/>
      <c r="H22" s="70"/>
      <c r="I22" s="70"/>
    </row>
    <row r="23" spans="1:9" x14ac:dyDescent="0.3">
      <c r="A23" s="70"/>
      <c r="B23" s="70"/>
      <c r="C23" s="70"/>
      <c r="D23" s="70"/>
      <c r="E23" s="70"/>
      <c r="F23" s="70"/>
      <c r="G23" s="70"/>
      <c r="H23" s="70"/>
      <c r="I23" s="70"/>
    </row>
  </sheetData>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14</vt:i4>
      </vt:variant>
    </vt:vector>
  </HeadingPairs>
  <TitlesOfParts>
    <vt:vector size="14" baseType="lpstr">
      <vt:lpstr>Árazott</vt:lpstr>
      <vt:lpstr>Záradék</vt:lpstr>
      <vt:lpstr>Összesítő</vt:lpstr>
      <vt:lpstr>Bontás, hulladékkezelés</vt:lpstr>
      <vt:lpstr>Felvonulási létesítmények</vt:lpstr>
      <vt:lpstr>Tereprendezés</vt:lpstr>
      <vt:lpstr>Zsaluzás és állványozás</vt:lpstr>
      <vt:lpstr>Vakolás, rabicolás, gipszkarton</vt:lpstr>
      <vt:lpstr>Bádogozás</vt:lpstr>
      <vt:lpstr>Asztalos szerk. elhelyezése</vt:lpstr>
      <vt:lpstr>Szigetelés</vt:lpstr>
      <vt:lpstr>Lapostető kieg. tevékenyégei</vt:lpstr>
      <vt:lpstr>Akadálymentesítés</vt:lpstr>
      <vt:lpstr>Fűtési rendszer korszerűsítés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User</cp:lastModifiedBy>
  <dcterms:created xsi:type="dcterms:W3CDTF">2016-03-09T12:20:39Z</dcterms:created>
  <dcterms:modified xsi:type="dcterms:W3CDTF">2018-07-18T18:36:21Z</dcterms:modified>
</cp:coreProperties>
</file>